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 yWindow="2184" windowWidth="23064" windowHeight="5640" activeTab="2"/>
  </bookViews>
  <sheets>
    <sheet name="Hay cost calculator" sheetId="1" r:id="rId1"/>
    <sheet name="Equipment worksheet" sheetId="2" r:id="rId2"/>
    <sheet name="Hay field establishment" sheetId="3" r:id="rId3"/>
  </sheets>
  <calcPr calcId="152511" concurrentCalc="0"/>
</workbook>
</file>

<file path=xl/calcChain.xml><?xml version="1.0" encoding="utf-8"?>
<calcChain xmlns="http://schemas.openxmlformats.org/spreadsheetml/2006/main">
  <c r="E19" i="1" l="1"/>
  <c r="E18" i="1"/>
  <c r="F16" i="3"/>
  <c r="G23" i="1"/>
  <c r="G22" i="1"/>
  <c r="F33" i="2"/>
  <c r="F36" i="3"/>
  <c r="D37" i="3"/>
  <c r="F37" i="3"/>
  <c r="F38" i="3"/>
  <c r="D39" i="3"/>
  <c r="F39" i="3"/>
  <c r="F32" i="3"/>
  <c r="H32" i="3"/>
  <c r="E17" i="1"/>
  <c r="G17" i="1"/>
  <c r="G18" i="1"/>
  <c r="G19" i="1"/>
  <c r="G20" i="1"/>
  <c r="H22" i="1"/>
  <c r="H23" i="1"/>
  <c r="D9" i="1"/>
  <c r="H25" i="1"/>
  <c r="E24" i="2"/>
  <c r="F24" i="2"/>
  <c r="G53" i="2"/>
  <c r="D8" i="1"/>
  <c r="F14" i="3"/>
  <c r="F13" i="3"/>
  <c r="F25" i="3"/>
  <c r="F24" i="3"/>
  <c r="F23" i="3"/>
  <c r="F22" i="3"/>
  <c r="E6" i="2"/>
  <c r="G35" i="2"/>
  <c r="E7" i="2"/>
  <c r="G36" i="2"/>
  <c r="E12" i="2"/>
  <c r="G41" i="2"/>
  <c r="E13" i="2"/>
  <c r="H42" i="2"/>
  <c r="G42" i="2"/>
  <c r="E14" i="2"/>
  <c r="G43" i="2"/>
  <c r="E15" i="2"/>
  <c r="G44" i="2"/>
  <c r="E10" i="2"/>
  <c r="G39" i="2"/>
  <c r="E11" i="2"/>
  <c r="F40" i="2"/>
  <c r="E35" i="2"/>
  <c r="E36" i="2"/>
  <c r="E37" i="2"/>
  <c r="E8" i="2"/>
  <c r="H37" i="2"/>
  <c r="E38" i="2"/>
  <c r="I38" i="2"/>
  <c r="E9" i="2"/>
  <c r="F9" i="2"/>
  <c r="E39" i="2"/>
  <c r="E40" i="2"/>
  <c r="E41" i="2"/>
  <c r="E42" i="2"/>
  <c r="E43" i="2"/>
  <c r="E44" i="2"/>
  <c r="I44" i="2"/>
  <c r="E45" i="2"/>
  <c r="I45" i="2"/>
  <c r="E16" i="2"/>
  <c r="F16" i="2"/>
  <c r="E46" i="2"/>
  <c r="E17" i="2"/>
  <c r="G46" i="2"/>
  <c r="E47" i="2"/>
  <c r="E18" i="2"/>
  <c r="H47" i="2"/>
  <c r="E48" i="2"/>
  <c r="E19" i="2"/>
  <c r="H48" i="2"/>
  <c r="E49" i="2"/>
  <c r="I49" i="2"/>
  <c r="E20" i="2"/>
  <c r="F20" i="2"/>
  <c r="E50" i="2"/>
  <c r="E21" i="2"/>
  <c r="G50" i="2"/>
  <c r="E51" i="2"/>
  <c r="E22" i="2"/>
  <c r="E52" i="2"/>
  <c r="E23" i="2"/>
  <c r="F23" i="2"/>
  <c r="E53" i="2"/>
  <c r="E54" i="2"/>
  <c r="E25" i="2"/>
  <c r="E55" i="2"/>
  <c r="I55" i="2"/>
  <c r="E26" i="2"/>
  <c r="G55" i="2"/>
  <c r="E56" i="2"/>
  <c r="E27" i="2"/>
  <c r="G56" i="2"/>
  <c r="E57" i="2"/>
  <c r="I57" i="2"/>
  <c r="E28" i="2"/>
  <c r="E58" i="2"/>
  <c r="E29" i="2"/>
  <c r="G58" i="2"/>
  <c r="E59" i="2"/>
  <c r="I59" i="2"/>
  <c r="E30" i="2"/>
  <c r="H59" i="2"/>
  <c r="H44" i="2"/>
  <c r="H45" i="2"/>
  <c r="H46" i="2"/>
  <c r="H51" i="2"/>
  <c r="H55" i="2"/>
  <c r="G37" i="2"/>
  <c r="G45" i="2"/>
  <c r="G51" i="2"/>
  <c r="G54" i="2"/>
  <c r="G57" i="2"/>
  <c r="F38" i="2"/>
  <c r="F44" i="2"/>
  <c r="F45" i="2"/>
  <c r="F51" i="2"/>
  <c r="F53" i="2"/>
  <c r="A59" i="2"/>
  <c r="A58" i="2"/>
  <c r="A57" i="2"/>
  <c r="A56" i="2"/>
  <c r="A55" i="2"/>
  <c r="A54" i="2"/>
  <c r="A53" i="2"/>
  <c r="A52" i="2"/>
  <c r="A51" i="2"/>
  <c r="A50" i="2"/>
  <c r="A49" i="2"/>
  <c r="A48" i="2"/>
  <c r="A47" i="2"/>
  <c r="A46" i="2"/>
  <c r="A45" i="2"/>
  <c r="A44" i="2"/>
  <c r="A43" i="2"/>
  <c r="A42" i="2"/>
  <c r="A41" i="2"/>
  <c r="A40" i="2"/>
  <c r="A39" i="2"/>
  <c r="A38" i="2"/>
  <c r="A36" i="2"/>
  <c r="A35" i="2"/>
  <c r="F30" i="2"/>
  <c r="F29" i="2"/>
  <c r="F28" i="2"/>
  <c r="F27" i="2"/>
  <c r="F26" i="2"/>
  <c r="F25" i="2"/>
  <c r="F22" i="2"/>
  <c r="F15" i="2"/>
  <c r="F14" i="2"/>
  <c r="F35" i="3"/>
  <c r="F27" i="3"/>
  <c r="F28" i="3"/>
  <c r="F29" i="3"/>
  <c r="F30" i="3"/>
  <c r="F15" i="3"/>
  <c r="F10" i="3"/>
  <c r="F11" i="3"/>
  <c r="F9" i="3"/>
  <c r="F12" i="3"/>
  <c r="F19" i="3"/>
  <c r="F18" i="3"/>
  <c r="F17" i="3"/>
  <c r="F58" i="2"/>
  <c r="F56" i="2"/>
  <c r="F54" i="2"/>
  <c r="H58" i="2"/>
  <c r="H54" i="2"/>
  <c r="F17" i="2"/>
  <c r="F57" i="2"/>
  <c r="F41" i="2"/>
  <c r="H57" i="2"/>
  <c r="I50" i="2"/>
  <c r="I48" i="2"/>
  <c r="F37" i="2"/>
  <c r="I58" i="2"/>
  <c r="I56" i="2"/>
  <c r="I54" i="2"/>
  <c r="F8" i="2"/>
  <c r="H50" i="2"/>
  <c r="I51" i="2"/>
  <c r="F11" i="2"/>
  <c r="F7" i="2"/>
  <c r="I35" i="2"/>
  <c r="H28" i="1"/>
  <c r="H24" i="1"/>
  <c r="H35" i="3"/>
  <c r="I40" i="2"/>
  <c r="H40" i="2"/>
  <c r="H22" i="3"/>
  <c r="F36" i="2"/>
  <c r="F10" i="2"/>
  <c r="F18" i="2"/>
  <c r="F49" i="2"/>
  <c r="F42" i="2"/>
  <c r="G49" i="2"/>
  <c r="H49" i="2"/>
  <c r="I52" i="2"/>
  <c r="I47" i="2"/>
  <c r="I37" i="2"/>
  <c r="H36" i="2"/>
  <c r="F21" i="2"/>
  <c r="F47" i="2"/>
  <c r="G47" i="2"/>
  <c r="H53" i="2"/>
  <c r="H39" i="2"/>
  <c r="I53" i="2"/>
  <c r="I46" i="2"/>
  <c r="I42" i="2"/>
  <c r="I36" i="2"/>
  <c r="F6" i="2"/>
  <c r="H27" i="3"/>
  <c r="H9" i="3"/>
  <c r="H16" i="1"/>
  <c r="H38" i="2"/>
  <c r="F43" i="2"/>
  <c r="F19" i="2"/>
  <c r="F52" i="2"/>
  <c r="F48" i="2"/>
  <c r="G52" i="2"/>
  <c r="G48" i="2"/>
  <c r="G38" i="2"/>
  <c r="I43" i="2"/>
  <c r="I41" i="2"/>
  <c r="I39" i="2"/>
  <c r="H41" i="2"/>
  <c r="F35" i="2"/>
  <c r="H56" i="2"/>
  <c r="F12" i="2"/>
  <c r="F59" i="2"/>
  <c r="H52" i="2"/>
  <c r="H35" i="2"/>
  <c r="H29" i="1"/>
  <c r="H27" i="1"/>
  <c r="H43" i="2"/>
  <c r="F39" i="2"/>
  <c r="H26" i="1"/>
  <c r="G40" i="2"/>
  <c r="F13" i="2"/>
  <c r="F55" i="2"/>
  <c r="F50" i="2"/>
  <c r="F46" i="2"/>
  <c r="G59" i="2"/>
  <c r="I61" i="2"/>
  <c r="G61" i="2"/>
  <c r="H31" i="1"/>
  <c r="H41" i="3"/>
  <c r="G45" i="3"/>
  <c r="H13" i="1"/>
  <c r="H61" i="2"/>
  <c r="F61" i="2"/>
  <c r="H35" i="1"/>
  <c r="H36" i="1"/>
  <c r="H38" i="1"/>
  <c r="H37" i="1"/>
</calcChain>
</file>

<file path=xl/sharedStrings.xml><?xml version="1.0" encoding="utf-8"?>
<sst xmlns="http://schemas.openxmlformats.org/spreadsheetml/2006/main" count="156" uniqueCount="136">
  <si>
    <t>HAY PRODUCTION COSTS:</t>
  </si>
  <si>
    <t xml:space="preserve"> </t>
  </si>
  <si>
    <t>Expected yield:</t>
  </si>
  <si>
    <t>Ton/acre</t>
  </si>
  <si>
    <t>Number of harvests</t>
  </si>
  <si>
    <t>Weight of bales:</t>
  </si>
  <si>
    <t>lb/bale</t>
  </si>
  <si>
    <t>Bales / acre</t>
  </si>
  <si>
    <t>Cost/acre</t>
  </si>
  <si>
    <t>Maintenance fertilizer</t>
  </si>
  <si>
    <t>COST/LB</t>
  </si>
  <si>
    <t>REMOVAL</t>
  </si>
  <si>
    <t>APPLY?</t>
  </si>
  <si>
    <t>Annual maintenance fertilzer cost</t>
  </si>
  <si>
    <t>N</t>
  </si>
  <si>
    <t>Based on 50 lb N /ton removal rate</t>
  </si>
  <si>
    <t>P</t>
  </si>
  <si>
    <t>Based on 12 lb P2O5 /ton removal rate</t>
  </si>
  <si>
    <t>K</t>
  </si>
  <si>
    <t>Based on 45 lb K2O /ton removal rate</t>
  </si>
  <si>
    <t>Spreading cost</t>
  </si>
  <si>
    <t>Use fraction from 0 to 1 under 'Apply?' to indicate application rate to use</t>
  </si>
  <si>
    <t>/A</t>
  </si>
  <si>
    <t>Large square bale</t>
  </si>
  <si>
    <t>/bale</t>
  </si>
  <si>
    <t>Large square bale handling</t>
  </si>
  <si>
    <t>Equipment depreciation</t>
  </si>
  <si>
    <t>/acre</t>
  </si>
  <si>
    <t>Calculated on "Equipment costs' worksheet</t>
  </si>
  <si>
    <t>Irrigation cost</t>
  </si>
  <si>
    <t>Enter your best estimate of irrigation cost including water, labor, and equipment costs.</t>
  </si>
  <si>
    <t>Cost/Ton</t>
  </si>
  <si>
    <t>Cost/Bale</t>
  </si>
  <si>
    <t>Cost/lb</t>
  </si>
  <si>
    <t>Hay field establishment cost</t>
  </si>
  <si>
    <t>Number of acres to be seeded:</t>
  </si>
  <si>
    <t>acres</t>
  </si>
  <si>
    <t>Unit</t>
  </si>
  <si>
    <t>Unit Cost /</t>
  </si>
  <si>
    <t>Cost</t>
  </si>
  <si>
    <t>RATE</t>
  </si>
  <si>
    <t>Acre</t>
  </si>
  <si>
    <t>COST/ACRE</t>
  </si>
  <si>
    <t>Seed</t>
  </si>
  <si>
    <t>Timothy</t>
  </si>
  <si>
    <t>Enter seeding rates and cost of seed for species seeded.</t>
  </si>
  <si>
    <t>Alfalfa</t>
  </si>
  <si>
    <t>White clover</t>
  </si>
  <si>
    <t>RedClover</t>
  </si>
  <si>
    <t>Seeding</t>
  </si>
  <si>
    <t>Overseed</t>
  </si>
  <si>
    <t>Select optional seeding method. Enter a '1' for the method used.</t>
  </si>
  <si>
    <t>NT Drill</t>
  </si>
  <si>
    <t>Brillion</t>
  </si>
  <si>
    <t>GrnDrill</t>
  </si>
  <si>
    <t>Tillage</t>
  </si>
  <si>
    <t>Plow</t>
  </si>
  <si>
    <t>Enter the number of times each tillage practice is used to prepare field for seeding.</t>
  </si>
  <si>
    <t>Disk</t>
  </si>
  <si>
    <t>Harrow</t>
  </si>
  <si>
    <t>Cultipack</t>
  </si>
  <si>
    <t>Spraying</t>
  </si>
  <si>
    <t>Fertilizer</t>
  </si>
  <si>
    <t>lime (ton)</t>
  </si>
  <si>
    <t xml:space="preserve">Enter the actual amounts of fertilizer applied at time of seeding. </t>
  </si>
  <si>
    <t>N  (lb)</t>
  </si>
  <si>
    <t>P  (lb)</t>
  </si>
  <si>
    <t>K  (lb)</t>
  </si>
  <si>
    <t>Spreading charge:</t>
  </si>
  <si>
    <t>Total pasture establishment cost</t>
  </si>
  <si>
    <t>Expected stand life</t>
  </si>
  <si>
    <t>Expected stand life or ammortization period</t>
  </si>
  <si>
    <t>Interest rate</t>
  </si>
  <si>
    <t>Operating interest set in input data.</t>
  </si>
  <si>
    <t>Annual charge</t>
  </si>
  <si>
    <t>Ammortized annual cost.</t>
  </si>
  <si>
    <t>Equipment inventory</t>
  </si>
  <si>
    <t>Current year</t>
  </si>
  <si>
    <t>Description</t>
  </si>
  <si>
    <t>Purchase date</t>
  </si>
  <si>
    <t>Purchase cost</t>
  </si>
  <si>
    <t>Depreciation schedule</t>
  </si>
  <si>
    <t>Annual depreciation</t>
  </si>
  <si>
    <t>Residual value</t>
  </si>
  <si>
    <t>Estimated fair market value</t>
  </si>
  <si>
    <t>(years)</t>
  </si>
  <si>
    <t>All of this information typically comes directly from the depreciation schedule included with your tax return. In operations where two sets of books are maintained, one for tax purposes and one for real farm accounting, you may decide to use the different depreciation schedules.              You may choose to use the fair market value column for computing equipment contribution to net worth.                        On the page below you can allocate equipment usage to four categories. All equipment used in production or storage of hay are allcoated to the hay enterprise while all equipment used for feeding hay is assigned to the cattle enterprise.            Any equipment used for pasture improvement and maintenance is assigned to the cattle enterprise.                    Annual equipments costs are then calculated for each enterprise and forwarded to the appropriate enterprise worksheet.</t>
  </si>
  <si>
    <t>Enterprise assignment</t>
  </si>
  <si>
    <t>Equipment cost</t>
  </si>
  <si>
    <t>Hay</t>
  </si>
  <si>
    <t>Crop</t>
  </si>
  <si>
    <t>Other</t>
  </si>
  <si>
    <t>%</t>
  </si>
  <si>
    <t>$</t>
  </si>
  <si>
    <t>Annual equipment cost allocated by enterprise:</t>
  </si>
  <si>
    <t>Acres of hay</t>
  </si>
  <si>
    <t>Enter your current equipment inventory on the top part of the page. On the lower half you can allocate percentage of equipment use to different enterprises. Make sure you do the allcoation as this is critical to determining your equipment ownership costs attributable to the hay enterprise.</t>
  </si>
  <si>
    <t>Use this worksheet to calculate the ammortized cost for establishing a new hay field. Be sure to enter operating interest rate and expected stand life at the bottom of the page.</t>
  </si>
  <si>
    <t>Total hay produced</t>
  </si>
  <si>
    <t>Small square bale</t>
  </si>
  <si>
    <t>Small square bale handling</t>
  </si>
  <si>
    <t>Large round bale handling</t>
  </si>
  <si>
    <t>tons</t>
  </si>
  <si>
    <t>Orchardgrass</t>
  </si>
  <si>
    <t>Tall fescue</t>
  </si>
  <si>
    <t>Meadow brome</t>
  </si>
  <si>
    <t>Land rental or standard fee</t>
  </si>
  <si>
    <t>Enter either actual land rental rate or annual charge for land use for this enterprise</t>
  </si>
  <si>
    <r>
      <t xml:space="preserve">Based on average custom farming rates table. Average custom rates cover labor, fuel, twine, maintenance and repairs. Generally does not cover equipment replacement costs. </t>
    </r>
    <r>
      <rPr>
        <b/>
        <sz val="10"/>
        <color indexed="17"/>
        <rFont val="Arial"/>
        <family val="2"/>
      </rPr>
      <t>Use a 1 or 0 to select which type of baling equipment you are using.</t>
    </r>
  </si>
  <si>
    <t>Smooth Brome</t>
  </si>
  <si>
    <t>Festulolium</t>
  </si>
  <si>
    <t>Birdsfoot Trefoil</t>
  </si>
  <si>
    <t>Grazing</t>
  </si>
  <si>
    <t>cost/ operation</t>
  </si>
  <si>
    <t xml:space="preserve">Calculated in field establishment worksheet (select tab below) </t>
  </si>
  <si>
    <t>use this operation</t>
  </si>
  <si>
    <t>&lt; ---------</t>
  </si>
  <si>
    <t>Mowing or Swathing</t>
  </si>
  <si>
    <t>Alsike clover</t>
  </si>
  <si>
    <t>Hay field establishment</t>
  </si>
  <si>
    <t>Raking &amp; tedding</t>
  </si>
  <si>
    <t>Large round bale w/ wrap</t>
  </si>
  <si>
    <t>0-0-60 = $370/t</t>
  </si>
  <si>
    <t>11-52-0 DAP = $495/t</t>
  </si>
  <si>
    <t>JD 4020</t>
  </si>
  <si>
    <t>Rake</t>
  </si>
  <si>
    <t>MoCo</t>
  </si>
  <si>
    <t>Tedder</t>
  </si>
  <si>
    <t>Baler</t>
  </si>
  <si>
    <t>Gator</t>
  </si>
  <si>
    <t>$7/a</t>
  </si>
  <si>
    <t>Glyphosate/LV6/appl</t>
  </si>
  <si>
    <t xml:space="preserve">Used to calculate equipment depreciation </t>
  </si>
  <si>
    <t>Mower/conditioner</t>
  </si>
  <si>
    <t>Urea @ 45%N= $410/t</t>
  </si>
  <si>
    <t xml:space="preserve">Use this worksheet to calculate you hay production costs. Enter your data in the blue font cells. Black font cells contain formulas or fixed values. Use the tabs at the bottom to go to the equipment and establishment worksheets.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</si>
</sst>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quot;$&quot;#,##0.00_);\(&quot;$&quot;#,##0.00\)"/>
    <numFmt numFmtId="44" formatCode="_(&quot;$&quot;* #,##0.00_);_(&quot;$&quot;* \(#,##0.00\);_(&quot;$&quot;* &quot;-&quot;??_);_(@_)"/>
    <numFmt numFmtId="164" formatCode="0_)"/>
    <numFmt numFmtId="165" formatCode="&quot;$&quot;#,##0.000_);\(&quot;$&quot;#,##0.000\)"/>
    <numFmt numFmtId="166" formatCode="_(&quot;$&quot;* #,##0_);_(&quot;$&quot;* \(#,##0\);_(&quot;$&quot;* &quot;-&quot;??_);_(@_)"/>
  </numFmts>
  <fonts count="18" x14ac:knownFonts="1">
    <font>
      <sz val="10"/>
      <name val="Arial"/>
    </font>
    <font>
      <sz val="10"/>
      <name val="Arial"/>
      <family val="2"/>
    </font>
    <font>
      <b/>
      <sz val="10"/>
      <name val="Arial"/>
      <family val="2"/>
    </font>
    <font>
      <sz val="10"/>
      <color indexed="48"/>
      <name val="Arial"/>
      <family val="2"/>
    </font>
    <font>
      <sz val="10"/>
      <name val="Arial"/>
      <family val="2"/>
    </font>
    <font>
      <sz val="10"/>
      <color indexed="10"/>
      <name val="Arial"/>
      <family val="2"/>
    </font>
    <font>
      <b/>
      <sz val="10"/>
      <color indexed="17"/>
      <name val="Arial"/>
      <family val="2"/>
    </font>
    <font>
      <sz val="10"/>
      <color indexed="12"/>
      <name val="Arial"/>
      <family val="2"/>
    </font>
    <font>
      <sz val="10"/>
      <color indexed="12"/>
      <name val="Arial"/>
      <family val="2"/>
    </font>
    <font>
      <u/>
      <sz val="10"/>
      <color indexed="12"/>
      <name val="Arial"/>
      <family val="2"/>
    </font>
    <font>
      <sz val="8"/>
      <name val="Arial"/>
      <family val="2"/>
    </font>
    <font>
      <sz val="10"/>
      <color indexed="10"/>
      <name val="Arial"/>
      <family val="2"/>
    </font>
    <font>
      <i/>
      <sz val="10"/>
      <name val="Arial"/>
      <family val="2"/>
    </font>
    <font>
      <sz val="10"/>
      <color rgb="FF0000FF"/>
      <name val="Arial"/>
      <family val="2"/>
    </font>
    <font>
      <b/>
      <sz val="10"/>
      <color rgb="FF0000FF"/>
      <name val="Arial"/>
      <family val="2"/>
    </font>
    <font>
      <b/>
      <sz val="10"/>
      <color indexed="12"/>
      <name val="Arial"/>
      <family val="2"/>
    </font>
    <font>
      <b/>
      <i/>
      <sz val="10"/>
      <color rgb="FF0000FF"/>
      <name val="Arial"/>
      <family val="2"/>
    </font>
    <font>
      <b/>
      <sz val="10"/>
      <color theme="9" tint="-0.249977111117893"/>
      <name val="Arial"/>
      <family val="2"/>
    </font>
  </fonts>
  <fills count="6">
    <fill>
      <patternFill patternType="none"/>
    </fill>
    <fill>
      <patternFill patternType="gray125"/>
    </fill>
    <fill>
      <patternFill patternType="solid">
        <fgColor theme="9" tint="0.39997558519241921"/>
        <bgColor indexed="64"/>
      </patternFill>
    </fill>
    <fill>
      <patternFill patternType="solid">
        <fgColor rgb="FFEAEAEA"/>
        <bgColor indexed="64"/>
      </patternFill>
    </fill>
    <fill>
      <patternFill patternType="solid">
        <fgColor theme="8" tint="0.39997558519241921"/>
        <bgColor indexed="64"/>
      </patternFill>
    </fill>
    <fill>
      <patternFill patternType="solid">
        <fgColor theme="0" tint="-4.9989318521683403E-2"/>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44" fontId="1" fillId="0" borderId="0" applyFont="0" applyFill="0" applyBorder="0" applyAlignment="0" applyProtection="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121">
    <xf numFmtId="0" fontId="0" fillId="0" borderId="0" xfId="0"/>
    <xf numFmtId="0" fontId="2" fillId="0" borderId="0" xfId="0" applyFont="1" applyAlignment="1" applyProtection="1">
      <alignment horizontal="left"/>
    </xf>
    <xf numFmtId="7" fontId="0" fillId="0" borderId="0" xfId="0" applyNumberFormat="1" applyProtection="1"/>
    <xf numFmtId="164" fontId="0" fillId="0" borderId="0" xfId="0" applyNumberFormat="1" applyProtection="1"/>
    <xf numFmtId="0" fontId="0" fillId="0" borderId="0" xfId="0" applyAlignment="1" applyProtection="1">
      <alignment horizontal="left"/>
    </xf>
    <xf numFmtId="0" fontId="3" fillId="0" borderId="0" xfId="0" applyFont="1" applyProtection="1"/>
    <xf numFmtId="0" fontId="2" fillId="0" borderId="0" xfId="0" applyFont="1"/>
    <xf numFmtId="0" fontId="0" fillId="0" borderId="1" xfId="0" applyBorder="1" applyAlignment="1"/>
    <xf numFmtId="0" fontId="0" fillId="0" borderId="0" xfId="0" applyProtection="1"/>
    <xf numFmtId="7" fontId="2" fillId="0" borderId="0" xfId="0" applyNumberFormat="1" applyFont="1" applyProtection="1"/>
    <xf numFmtId="0" fontId="2" fillId="0" borderId="0" xfId="0" applyFont="1" applyAlignment="1" applyProtection="1">
      <alignment horizontal="center"/>
    </xf>
    <xf numFmtId="0" fontId="5" fillId="0" borderId="0" xfId="0" applyFont="1"/>
    <xf numFmtId="0" fontId="0" fillId="0" borderId="2" xfId="0" applyBorder="1" applyAlignment="1" applyProtection="1">
      <alignment horizontal="left"/>
    </xf>
    <xf numFmtId="0" fontId="7" fillId="0" borderId="0" xfId="0" applyFont="1"/>
    <xf numFmtId="0" fontId="0" fillId="0" borderId="0" xfId="0" quotePrefix="1" applyAlignment="1" applyProtection="1">
      <alignment horizontal="left"/>
    </xf>
    <xf numFmtId="0" fontId="2" fillId="0" borderId="3" xfId="0" applyFont="1" applyFill="1" applyBorder="1" applyAlignment="1" applyProtection="1">
      <alignment horizontal="left"/>
    </xf>
    <xf numFmtId="0" fontId="0" fillId="0" borderId="3" xfId="0" quotePrefix="1" applyFill="1" applyBorder="1" applyAlignment="1" applyProtection="1">
      <alignment horizontal="left"/>
    </xf>
    <xf numFmtId="44" fontId="0" fillId="0" borderId="4" xfId="1" applyFont="1" applyBorder="1"/>
    <xf numFmtId="0" fontId="0" fillId="0" borderId="3" xfId="0" applyFill="1" applyBorder="1" applyAlignment="1" applyProtection="1">
      <alignment horizontal="left"/>
    </xf>
    <xf numFmtId="7" fontId="2" fillId="0" borderId="0" xfId="0" applyNumberFormat="1" applyFont="1" applyAlignment="1" applyProtection="1">
      <alignment horizontal="left"/>
    </xf>
    <xf numFmtId="0" fontId="2" fillId="0" borderId="0" xfId="0" applyFont="1" applyAlignment="1">
      <alignment horizontal="center"/>
    </xf>
    <xf numFmtId="0" fontId="6" fillId="0" borderId="0" xfId="0" applyFont="1"/>
    <xf numFmtId="7" fontId="0" fillId="0" borderId="0" xfId="0" applyNumberFormat="1" applyAlignment="1" applyProtection="1">
      <alignment horizontal="left"/>
    </xf>
    <xf numFmtId="0" fontId="2" fillId="0" borderId="0" xfId="0" applyFont="1" applyAlignment="1">
      <alignment horizontal="center" wrapText="1"/>
    </xf>
    <xf numFmtId="0" fontId="0" fillId="0" borderId="0" xfId="0" applyAlignment="1">
      <alignment horizontal="center"/>
    </xf>
    <xf numFmtId="166" fontId="0" fillId="0" borderId="4" xfId="1" applyNumberFormat="1" applyFont="1" applyBorder="1"/>
    <xf numFmtId="0" fontId="0" fillId="0" borderId="3" xfId="0" applyFill="1" applyBorder="1" applyAlignment="1">
      <alignment horizontal="center"/>
    </xf>
    <xf numFmtId="9" fontId="9" fillId="0" borderId="4" xfId="2" applyNumberFormat="1" applyBorder="1" applyAlignment="1" applyProtection="1"/>
    <xf numFmtId="166" fontId="2" fillId="0" borderId="4" xfId="1" applyNumberFormat="1" applyFont="1" applyBorder="1"/>
    <xf numFmtId="0" fontId="8" fillId="0" borderId="0" xfId="0" applyFont="1"/>
    <xf numFmtId="7" fontId="0" fillId="0" borderId="0" xfId="0" applyNumberFormat="1" applyAlignment="1" applyProtection="1">
      <alignment horizontal="right"/>
    </xf>
    <xf numFmtId="0" fontId="12" fillId="0" borderId="0" xfId="0" applyFont="1" applyAlignment="1" applyProtection="1">
      <alignment horizontal="center" wrapText="1"/>
    </xf>
    <xf numFmtId="0" fontId="12" fillId="0" borderId="0" xfId="0" applyFont="1" applyAlignment="1">
      <alignment horizontal="center" wrapText="1"/>
    </xf>
    <xf numFmtId="0" fontId="0" fillId="0" borderId="0" xfId="0" applyAlignment="1">
      <alignment horizontal="left"/>
    </xf>
    <xf numFmtId="0" fontId="1" fillId="0" borderId="0" xfId="0" applyFont="1"/>
    <xf numFmtId="0" fontId="0" fillId="0" borderId="0" xfId="0" applyFill="1"/>
    <xf numFmtId="9" fontId="7" fillId="0" borderId="4" xfId="3" applyFont="1" applyFill="1" applyBorder="1"/>
    <xf numFmtId="9" fontId="0" fillId="0" borderId="4" xfId="3" applyFont="1" applyFill="1" applyBorder="1"/>
    <xf numFmtId="0" fontId="13" fillId="2" borderId="0" xfId="0" applyFont="1" applyFill="1"/>
    <xf numFmtId="0" fontId="1" fillId="0" borderId="0" xfId="0" applyFont="1" applyFill="1" applyBorder="1"/>
    <xf numFmtId="0" fontId="13" fillId="0" borderId="0" xfId="0" applyFont="1" applyFill="1" applyProtection="1"/>
    <xf numFmtId="0" fontId="1" fillId="0" borderId="0" xfId="0" applyFont="1" applyFill="1" applyProtection="1"/>
    <xf numFmtId="0" fontId="14" fillId="2" borderId="0" xfId="0" applyFont="1" applyFill="1"/>
    <xf numFmtId="0" fontId="14" fillId="2" borderId="0" xfId="0" applyFont="1" applyFill="1" applyProtection="1"/>
    <xf numFmtId="1" fontId="14" fillId="2" borderId="0" xfId="0" applyNumberFormat="1" applyFont="1" applyFill="1" applyProtection="1"/>
    <xf numFmtId="7" fontId="14" fillId="2" borderId="0" xfId="0" applyNumberFormat="1" applyFont="1" applyFill="1" applyProtection="1"/>
    <xf numFmtId="7" fontId="15" fillId="2" borderId="0" xfId="0" applyNumberFormat="1" applyFont="1" applyFill="1" applyProtection="1"/>
    <xf numFmtId="0" fontId="16" fillId="2" borderId="0" xfId="0" applyFont="1" applyFill="1"/>
    <xf numFmtId="0" fontId="14" fillId="2" borderId="3" xfId="0" applyFont="1" applyFill="1" applyBorder="1" applyProtection="1"/>
    <xf numFmtId="0" fontId="15" fillId="2" borderId="0" xfId="0" applyFont="1" applyFill="1"/>
    <xf numFmtId="166" fontId="15" fillId="2" borderId="4" xfId="1" applyNumberFormat="1" applyFont="1" applyFill="1" applyBorder="1"/>
    <xf numFmtId="0" fontId="1" fillId="0" borderId="0" xfId="0" applyFont="1" applyFill="1"/>
    <xf numFmtId="9" fontId="14" fillId="2" borderId="4" xfId="3" applyFont="1" applyFill="1" applyBorder="1"/>
    <xf numFmtId="0" fontId="14" fillId="2" borderId="0" xfId="0" applyFont="1" applyFill="1" applyAlignment="1" applyProtection="1">
      <alignment horizontal="left"/>
    </xf>
    <xf numFmtId="0" fontId="15" fillId="2" borderId="0" xfId="0" applyFont="1" applyFill="1" applyProtection="1"/>
    <xf numFmtId="7" fontId="15" fillId="2" borderId="3" xfId="0" applyNumberFormat="1" applyFont="1" applyFill="1" applyBorder="1" applyProtection="1"/>
    <xf numFmtId="0" fontId="15" fillId="2" borderId="3" xfId="0" applyFont="1" applyFill="1" applyBorder="1" applyProtection="1"/>
    <xf numFmtId="10" fontId="15" fillId="2" borderId="0" xfId="0" applyNumberFormat="1" applyFont="1" applyFill="1" applyProtection="1"/>
    <xf numFmtId="1" fontId="17" fillId="3" borderId="0" xfId="0" applyNumberFormat="1" applyFont="1" applyFill="1" applyProtection="1"/>
    <xf numFmtId="7" fontId="17" fillId="3" borderId="0" xfId="0" applyNumberFormat="1" applyFont="1" applyFill="1" applyProtection="1"/>
    <xf numFmtId="0" fontId="2" fillId="4" borderId="3" xfId="0" applyFont="1" applyFill="1" applyBorder="1" applyAlignment="1" applyProtection="1">
      <alignment horizontal="left"/>
    </xf>
    <xf numFmtId="0" fontId="2" fillId="4" borderId="0" xfId="0" applyFont="1" applyFill="1"/>
    <xf numFmtId="7" fontId="2" fillId="4" borderId="0" xfId="0" applyNumberFormat="1" applyFont="1" applyFill="1" applyProtection="1"/>
    <xf numFmtId="7" fontId="2" fillId="4" borderId="0" xfId="0" applyNumberFormat="1" applyFont="1" applyFill="1" applyAlignment="1" applyProtection="1">
      <alignment horizontal="left"/>
    </xf>
    <xf numFmtId="164" fontId="2" fillId="4" borderId="0" xfId="0" applyNumberFormat="1" applyFont="1" applyFill="1" applyProtection="1"/>
    <xf numFmtId="165" fontId="2" fillId="4" borderId="0" xfId="0" applyNumberFormat="1" applyFont="1" applyFill="1" applyProtection="1"/>
    <xf numFmtId="44" fontId="14" fillId="2" borderId="4" xfId="1" applyFont="1" applyFill="1" applyBorder="1"/>
    <xf numFmtId="44" fontId="17" fillId="3" borderId="4" xfId="1" applyNumberFormat="1" applyFont="1" applyFill="1" applyBorder="1"/>
    <xf numFmtId="166" fontId="17" fillId="5" borderId="4" xfId="1" applyNumberFormat="1" applyFont="1" applyFill="1" applyBorder="1"/>
    <xf numFmtId="0" fontId="5" fillId="0" borderId="5"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5" fillId="0" borderId="8" xfId="0" applyFont="1" applyBorder="1" applyAlignment="1">
      <alignment wrapText="1"/>
    </xf>
    <xf numFmtId="0" fontId="5" fillId="0" borderId="9" xfId="0" applyFont="1" applyBorder="1" applyAlignment="1">
      <alignment wrapText="1"/>
    </xf>
    <xf numFmtId="0" fontId="5" fillId="0" borderId="10" xfId="0" applyFont="1" applyBorder="1" applyAlignment="1">
      <alignment wrapText="1"/>
    </xf>
    <xf numFmtId="0" fontId="2" fillId="0" borderId="0" xfId="0" applyFont="1" applyAlignment="1"/>
    <xf numFmtId="0" fontId="5" fillId="0" borderId="2" xfId="0" applyFont="1" applyBorder="1" applyAlignment="1"/>
    <xf numFmtId="0" fontId="0" fillId="0" borderId="11" xfId="0" applyBorder="1" applyAlignment="1"/>
    <xf numFmtId="0" fontId="0" fillId="0" borderId="1" xfId="0" applyBorder="1" applyAlignment="1"/>
    <xf numFmtId="0" fontId="2" fillId="0" borderId="0" xfId="0" applyFont="1" applyAlignment="1" applyProtection="1">
      <alignment horizontal="left"/>
    </xf>
    <xf numFmtId="0" fontId="0" fillId="0" borderId="0" xfId="0" applyAlignment="1"/>
    <xf numFmtId="0" fontId="11" fillId="0" borderId="0" xfId="0" applyFont="1" applyAlignment="1">
      <alignment wrapText="1"/>
    </xf>
    <xf numFmtId="0" fontId="11" fillId="0" borderId="9" xfId="0" applyFont="1" applyBorder="1" applyAlignment="1">
      <alignment wrapText="1"/>
    </xf>
    <xf numFmtId="0" fontId="0" fillId="0" borderId="0" xfId="0" applyAlignment="1">
      <alignment horizontal="left"/>
    </xf>
    <xf numFmtId="0" fontId="5" fillId="0" borderId="11" xfId="0" applyFont="1" applyBorder="1" applyAlignment="1"/>
    <xf numFmtId="0" fontId="5" fillId="0" borderId="1" xfId="0" applyFont="1" applyBorder="1" applyAlignment="1"/>
    <xf numFmtId="0" fontId="6" fillId="0" borderId="0" xfId="0" applyFont="1" applyAlignment="1">
      <alignment wrapText="1"/>
    </xf>
    <xf numFmtId="0" fontId="6" fillId="0" borderId="5" xfId="0" applyFont="1" applyBorder="1" applyAlignment="1">
      <alignment vertical="top" wrapText="1"/>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10" xfId="0" applyBorder="1" applyAlignment="1">
      <alignment vertical="top"/>
    </xf>
    <xf numFmtId="0" fontId="5" fillId="0" borderId="12" xfId="0" applyFont="1" applyBorder="1" applyAlignment="1">
      <alignment wrapText="1"/>
    </xf>
    <xf numFmtId="0" fontId="5" fillId="0" borderId="0" xfId="0" applyFont="1" applyBorder="1" applyAlignment="1">
      <alignment wrapText="1"/>
    </xf>
    <xf numFmtId="0" fontId="5" fillId="0" borderId="13" xfId="0" applyFont="1" applyBorder="1" applyAlignment="1">
      <alignment wrapText="1"/>
    </xf>
    <xf numFmtId="0" fontId="2" fillId="0" borderId="2" xfId="0" applyFont="1" applyBorder="1" applyAlignment="1" applyProtection="1">
      <alignment horizontal="left"/>
    </xf>
    <xf numFmtId="9" fontId="2" fillId="0" borderId="5" xfId="3" applyFont="1" applyBorder="1" applyAlignment="1">
      <alignment wrapText="1"/>
    </xf>
    <xf numFmtId="9" fontId="2" fillId="0" borderId="6" xfId="3" applyFont="1" applyBorder="1" applyAlignment="1">
      <alignment wrapText="1"/>
    </xf>
    <xf numFmtId="9" fontId="2" fillId="0" borderId="7" xfId="3"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2" xfId="0" applyBorder="1" applyAlignment="1">
      <alignment wrapText="1"/>
    </xf>
    <xf numFmtId="0" fontId="0" fillId="0" borderId="0" xfId="0" applyBorder="1" applyAlignment="1">
      <alignment wrapText="1"/>
    </xf>
    <xf numFmtId="0" fontId="0" fillId="0" borderId="13" xfId="0" applyBorder="1" applyAlignment="1">
      <alignment wrapText="1"/>
    </xf>
    <xf numFmtId="0" fontId="2" fillId="0" borderId="2" xfId="0" applyFont="1" applyBorder="1" applyAlignment="1">
      <alignment horizontal="center"/>
    </xf>
    <xf numFmtId="0" fontId="2" fillId="0" borderId="11" xfId="0" applyFont="1" applyBorder="1" applyAlignment="1">
      <alignment horizontal="center"/>
    </xf>
    <xf numFmtId="0" fontId="2" fillId="0" borderId="1" xfId="0" applyFont="1" applyBorder="1" applyAlignment="1">
      <alignment horizontal="center"/>
    </xf>
    <xf numFmtId="0" fontId="6" fillId="0" borderId="5" xfId="0" applyFont="1" applyBorder="1" applyAlignment="1">
      <alignment wrapText="1"/>
    </xf>
    <xf numFmtId="0" fontId="6" fillId="0" borderId="6" xfId="0" applyFont="1" applyBorder="1" applyAlignment="1">
      <alignment wrapText="1"/>
    </xf>
    <xf numFmtId="0" fontId="6" fillId="0" borderId="7" xfId="0" applyFont="1" applyBorder="1" applyAlignment="1">
      <alignment wrapText="1"/>
    </xf>
    <xf numFmtId="0" fontId="6" fillId="0" borderId="12" xfId="0" applyFont="1" applyBorder="1" applyAlignment="1">
      <alignment wrapText="1"/>
    </xf>
    <xf numFmtId="0" fontId="6" fillId="0" borderId="0" xfId="0" applyFont="1" applyBorder="1" applyAlignment="1">
      <alignment wrapText="1"/>
    </xf>
    <xf numFmtId="0" fontId="6" fillId="0" borderId="13" xfId="0" applyFont="1" applyBorder="1" applyAlignment="1">
      <alignment wrapText="1"/>
    </xf>
    <xf numFmtId="0" fontId="6" fillId="0" borderId="8" xfId="0" applyFont="1" applyBorder="1" applyAlignment="1">
      <alignment wrapText="1"/>
    </xf>
    <xf numFmtId="0" fontId="6" fillId="0" borderId="9" xfId="0" applyFont="1" applyBorder="1" applyAlignment="1">
      <alignment wrapText="1"/>
    </xf>
    <xf numFmtId="0" fontId="6" fillId="0" borderId="10" xfId="0" applyFont="1" applyBorder="1" applyAlignment="1">
      <alignment wrapText="1"/>
    </xf>
    <xf numFmtId="0" fontId="4" fillId="0" borderId="2" xfId="0" applyFont="1" applyBorder="1" applyAlignment="1"/>
    <xf numFmtId="0" fontId="4" fillId="0" borderId="1" xfId="0" applyFont="1" applyBorder="1" applyAlignment="1"/>
    <xf numFmtId="0" fontId="2" fillId="0" borderId="2" xfId="0" applyFont="1" applyBorder="1" applyAlignment="1"/>
  </cellXfs>
  <cellStyles count="4">
    <cellStyle name="Currency" xfId="1" builtinId="4"/>
    <cellStyle name="Hyperlink" xfId="2" builtinId="8"/>
    <cellStyle name="Normal" xfId="0" builtinId="0"/>
    <cellStyle name="Percent" xfId="3" builtinId="5"/>
  </cellStyles>
  <dxfs count="0"/>
  <tableStyles count="0" defaultTableStyle="TableStyleMedium2" defaultPivotStyle="PivotStyleLight16"/>
  <colors>
    <mruColors>
      <color rgb="FF0000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1-@sum(@sum(B34:D34))" TargetMode="External"/><Relationship Id="rId1" Type="http://schemas.openxmlformats.org/officeDocument/2006/relationships/hyperlink" Target="mailto:=1-@sum(@sum(B34:D3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120" zoomScaleNormal="120" workbookViewId="0">
      <selection activeCell="H31" sqref="H31"/>
    </sheetView>
  </sheetViews>
  <sheetFormatPr defaultRowHeight="13.2" x14ac:dyDescent="0.25"/>
  <cols>
    <col min="5" max="5" width="10.21875" customWidth="1"/>
  </cols>
  <sheetData>
    <row r="1" spans="1:12" ht="39" customHeight="1" x14ac:dyDescent="0.25">
      <c r="A1" s="86" t="s">
        <v>135</v>
      </c>
      <c r="B1" s="86"/>
      <c r="C1" s="86"/>
      <c r="D1" s="86"/>
      <c r="E1" s="86"/>
      <c r="F1" s="86"/>
      <c r="G1" s="86"/>
      <c r="H1" s="86"/>
      <c r="I1" s="86"/>
      <c r="J1" s="86"/>
      <c r="K1" s="86"/>
      <c r="L1" s="86"/>
    </row>
    <row r="2" spans="1:12" x14ac:dyDescent="0.25">
      <c r="A2" s="1" t="s">
        <v>0</v>
      </c>
      <c r="D2" s="2"/>
      <c r="E2" s="3"/>
      <c r="F2" s="2"/>
      <c r="H2" s="2"/>
    </row>
    <row r="3" spans="1:12" x14ac:dyDescent="0.25">
      <c r="A3" s="1"/>
      <c r="D3" s="2"/>
      <c r="E3" s="3"/>
      <c r="F3" s="2"/>
      <c r="H3" s="2"/>
    </row>
    <row r="4" spans="1:12" x14ac:dyDescent="0.25">
      <c r="A4" s="4" t="s">
        <v>1</v>
      </c>
      <c r="B4" s="75" t="s">
        <v>95</v>
      </c>
      <c r="C4" s="75"/>
      <c r="D4" s="42">
        <v>120</v>
      </c>
      <c r="E4" s="6" t="s">
        <v>36</v>
      </c>
    </row>
    <row r="5" spans="1:12" x14ac:dyDescent="0.25">
      <c r="B5" s="1" t="s">
        <v>2</v>
      </c>
      <c r="D5" s="43">
        <v>5</v>
      </c>
      <c r="E5" s="1" t="s">
        <v>3</v>
      </c>
    </row>
    <row r="6" spans="1:12" x14ac:dyDescent="0.25">
      <c r="B6" s="1" t="s">
        <v>4</v>
      </c>
      <c r="D6" s="43">
        <v>3</v>
      </c>
      <c r="E6" s="6"/>
      <c r="H6" s="2"/>
    </row>
    <row r="7" spans="1:12" x14ac:dyDescent="0.25">
      <c r="B7" s="1" t="s">
        <v>5</v>
      </c>
      <c r="D7" s="44">
        <v>1000</v>
      </c>
      <c r="E7" s="1" t="s">
        <v>6</v>
      </c>
    </row>
    <row r="8" spans="1:12" x14ac:dyDescent="0.25">
      <c r="B8" s="1" t="s">
        <v>98</v>
      </c>
      <c r="D8" s="58">
        <f>D4*D5</f>
        <v>600</v>
      </c>
      <c r="E8" s="1" t="s">
        <v>102</v>
      </c>
    </row>
    <row r="9" spans="1:12" x14ac:dyDescent="0.25">
      <c r="B9" s="96" t="s">
        <v>7</v>
      </c>
      <c r="C9" s="78"/>
      <c r="D9" s="58">
        <f>D5*2000/D7</f>
        <v>10</v>
      </c>
      <c r="E9" s="1"/>
    </row>
    <row r="10" spans="1:12" x14ac:dyDescent="0.25">
      <c r="B10" s="4"/>
      <c r="D10" s="8"/>
      <c r="E10" s="4"/>
      <c r="H10" s="9" t="s">
        <v>8</v>
      </c>
    </row>
    <row r="11" spans="1:12" x14ac:dyDescent="0.25">
      <c r="B11" s="79" t="s">
        <v>106</v>
      </c>
      <c r="C11" s="80"/>
      <c r="D11" s="80"/>
      <c r="E11" s="4"/>
      <c r="H11" s="45">
        <v>180</v>
      </c>
      <c r="I11" s="81" t="s">
        <v>107</v>
      </c>
      <c r="J11" s="81"/>
      <c r="K11" s="81"/>
      <c r="L11" s="81"/>
    </row>
    <row r="12" spans="1:12" x14ac:dyDescent="0.25">
      <c r="B12" s="4"/>
      <c r="D12" s="8"/>
      <c r="E12" s="4"/>
      <c r="H12" s="9"/>
      <c r="I12" s="82"/>
      <c r="J12" s="82"/>
      <c r="K12" s="82"/>
      <c r="L12" s="82"/>
    </row>
    <row r="13" spans="1:12" x14ac:dyDescent="0.25">
      <c r="B13" s="1" t="s">
        <v>119</v>
      </c>
      <c r="H13" s="59">
        <f>'Hay field establishment'!G45</f>
        <v>21.637783669728883</v>
      </c>
      <c r="I13" s="69" t="s">
        <v>114</v>
      </c>
      <c r="J13" s="70"/>
      <c r="K13" s="70"/>
      <c r="L13" s="71"/>
    </row>
    <row r="14" spans="1:12" x14ac:dyDescent="0.25">
      <c r="C14" s="4"/>
      <c r="E14" s="5"/>
      <c r="H14" s="2"/>
      <c r="I14" s="72"/>
      <c r="J14" s="73"/>
      <c r="K14" s="73"/>
      <c r="L14" s="74"/>
    </row>
    <row r="15" spans="1:12" x14ac:dyDescent="0.25">
      <c r="B15" s="1" t="s">
        <v>9</v>
      </c>
      <c r="H15" s="2"/>
    </row>
    <row r="16" spans="1:12" x14ac:dyDescent="0.25">
      <c r="D16" s="10" t="s">
        <v>10</v>
      </c>
      <c r="E16" s="10" t="s">
        <v>11</v>
      </c>
      <c r="F16" s="10" t="s">
        <v>12</v>
      </c>
      <c r="H16" s="59">
        <f>SUM(G17:G20)</f>
        <v>133.44999999999999</v>
      </c>
      <c r="I16" s="76" t="s">
        <v>13</v>
      </c>
      <c r="J16" s="84"/>
      <c r="K16" s="84"/>
      <c r="L16" s="85"/>
    </row>
    <row r="17" spans="2:13" x14ac:dyDescent="0.25">
      <c r="C17" s="4" t="s">
        <v>14</v>
      </c>
      <c r="D17" s="45">
        <v>0.55000000000000004</v>
      </c>
      <c r="E17" s="41">
        <f>($D$5*50)</f>
        <v>250</v>
      </c>
      <c r="F17" s="43">
        <v>0</v>
      </c>
      <c r="G17" s="2">
        <f>(D17*E17*F17)</f>
        <v>0</v>
      </c>
      <c r="H17" s="2"/>
      <c r="I17" s="76" t="s">
        <v>15</v>
      </c>
      <c r="J17" s="84"/>
      <c r="K17" s="84"/>
      <c r="L17" s="85"/>
      <c r="M17" s="34" t="s">
        <v>134</v>
      </c>
    </row>
    <row r="18" spans="2:13" x14ac:dyDescent="0.25">
      <c r="C18" s="4" t="s">
        <v>16</v>
      </c>
      <c r="D18" s="46">
        <v>0.42</v>
      </c>
      <c r="E18" s="41">
        <f>($D$5*12)</f>
        <v>60</v>
      </c>
      <c r="F18" s="43">
        <v>1</v>
      </c>
      <c r="G18" s="2">
        <f>(D18*E18*F18)</f>
        <v>25.2</v>
      </c>
      <c r="H18" s="2"/>
      <c r="I18" s="76" t="s">
        <v>17</v>
      </c>
      <c r="J18" s="84"/>
      <c r="K18" s="84"/>
      <c r="L18" s="85"/>
      <c r="M18" s="34" t="s">
        <v>123</v>
      </c>
    </row>
    <row r="19" spans="2:13" x14ac:dyDescent="0.25">
      <c r="C19" s="4" t="s">
        <v>18</v>
      </c>
      <c r="D19" s="46">
        <v>0.45</v>
      </c>
      <c r="E19" s="41">
        <f>($D$5*45)</f>
        <v>225</v>
      </c>
      <c r="F19" s="43">
        <v>1</v>
      </c>
      <c r="G19" s="2">
        <f>(D19*E19*F19)</f>
        <v>101.25</v>
      </c>
      <c r="H19" s="2"/>
      <c r="I19" s="11" t="s">
        <v>19</v>
      </c>
      <c r="M19" s="34" t="s">
        <v>122</v>
      </c>
    </row>
    <row r="20" spans="2:13" x14ac:dyDescent="0.25">
      <c r="B20" s="12" t="s">
        <v>20</v>
      </c>
      <c r="C20" s="7"/>
      <c r="D20" s="46">
        <v>7</v>
      </c>
      <c r="E20" s="40"/>
      <c r="F20" s="43">
        <v>1</v>
      </c>
      <c r="G20" s="2">
        <f>F20*D20</f>
        <v>7</v>
      </c>
      <c r="H20" s="2" t="s">
        <v>116</v>
      </c>
      <c r="I20" s="87" t="s">
        <v>21</v>
      </c>
      <c r="J20" s="88"/>
      <c r="K20" s="88"/>
      <c r="L20" s="89"/>
      <c r="M20" s="39" t="s">
        <v>130</v>
      </c>
    </row>
    <row r="21" spans="2:13" ht="39.6" x14ac:dyDescent="0.25">
      <c r="E21" s="31" t="s">
        <v>113</v>
      </c>
      <c r="G21" s="32" t="s">
        <v>115</v>
      </c>
      <c r="I21" s="90"/>
      <c r="J21" s="91"/>
      <c r="K21" s="91"/>
      <c r="L21" s="92"/>
    </row>
    <row r="22" spans="2:13" x14ac:dyDescent="0.25">
      <c r="B22" s="79" t="s">
        <v>117</v>
      </c>
      <c r="C22" s="83"/>
      <c r="D22" s="83"/>
      <c r="E22" s="46">
        <v>14</v>
      </c>
      <c r="F22" s="4" t="s">
        <v>22</v>
      </c>
      <c r="G22" s="47">
        <f>D6</f>
        <v>3</v>
      </c>
      <c r="H22" s="59">
        <f>($D$6*E22)</f>
        <v>42</v>
      </c>
      <c r="I22" s="69" t="s">
        <v>108</v>
      </c>
      <c r="J22" s="70"/>
      <c r="K22" s="70"/>
      <c r="L22" s="71"/>
      <c r="M22" s="34"/>
    </row>
    <row r="23" spans="2:13" x14ac:dyDescent="0.25">
      <c r="B23" s="79" t="s">
        <v>120</v>
      </c>
      <c r="C23" s="83"/>
      <c r="D23" s="83"/>
      <c r="E23" s="46">
        <v>14</v>
      </c>
      <c r="F23" s="4" t="s">
        <v>22</v>
      </c>
      <c r="G23" s="47">
        <f>D6</f>
        <v>3</v>
      </c>
      <c r="H23" s="59">
        <f>($D$6*E23)</f>
        <v>42</v>
      </c>
      <c r="I23" s="93"/>
      <c r="J23" s="94"/>
      <c r="K23" s="94"/>
      <c r="L23" s="95"/>
    </row>
    <row r="24" spans="2:13" x14ac:dyDescent="0.25">
      <c r="B24" s="79" t="s">
        <v>99</v>
      </c>
      <c r="C24" s="83"/>
      <c r="D24" s="83"/>
      <c r="E24" s="46">
        <v>0.72</v>
      </c>
      <c r="F24" s="14" t="s">
        <v>24</v>
      </c>
      <c r="G24" s="42">
        <v>0</v>
      </c>
      <c r="H24" s="59">
        <f>E24*D9*G24</f>
        <v>0</v>
      </c>
      <c r="I24" s="93"/>
      <c r="J24" s="94"/>
      <c r="K24" s="94"/>
      <c r="L24" s="95"/>
    </row>
    <row r="25" spans="2:13" x14ac:dyDescent="0.25">
      <c r="B25" s="79" t="s">
        <v>100</v>
      </c>
      <c r="C25" s="83"/>
      <c r="D25" s="83"/>
      <c r="E25" s="46">
        <v>0</v>
      </c>
      <c r="F25" s="14" t="s">
        <v>24</v>
      </c>
      <c r="G25" s="42">
        <v>0</v>
      </c>
      <c r="H25" s="59">
        <f>E25*D9*G25</f>
        <v>0</v>
      </c>
      <c r="I25" s="93"/>
      <c r="J25" s="94"/>
      <c r="K25" s="94"/>
      <c r="L25" s="95"/>
    </row>
    <row r="26" spans="2:13" x14ac:dyDescent="0.25">
      <c r="B26" s="79" t="s">
        <v>121</v>
      </c>
      <c r="C26" s="83"/>
      <c r="D26" s="83"/>
      <c r="E26" s="46">
        <v>12.5</v>
      </c>
      <c r="F26" s="14" t="s">
        <v>24</v>
      </c>
      <c r="G26" s="42">
        <v>1</v>
      </c>
      <c r="H26" s="59">
        <f>E26*D9*G26</f>
        <v>125</v>
      </c>
      <c r="I26" s="93"/>
      <c r="J26" s="94"/>
      <c r="K26" s="94"/>
      <c r="L26" s="95"/>
    </row>
    <row r="27" spans="2:13" x14ac:dyDescent="0.25">
      <c r="B27" s="79" t="s">
        <v>101</v>
      </c>
      <c r="C27" s="83"/>
      <c r="D27" s="83"/>
      <c r="E27" s="46">
        <v>3</v>
      </c>
      <c r="F27" s="14" t="s">
        <v>24</v>
      </c>
      <c r="G27" s="42">
        <v>0</v>
      </c>
      <c r="H27" s="59">
        <f>E27*D9*G27</f>
        <v>0</v>
      </c>
      <c r="I27" s="93"/>
      <c r="J27" s="94"/>
      <c r="K27" s="94"/>
      <c r="L27" s="95"/>
    </row>
    <row r="28" spans="2:13" x14ac:dyDescent="0.25">
      <c r="B28" s="79" t="s">
        <v>23</v>
      </c>
      <c r="C28" s="83"/>
      <c r="D28" s="83"/>
      <c r="E28" s="46">
        <v>10</v>
      </c>
      <c r="F28" s="14" t="s">
        <v>24</v>
      </c>
      <c r="G28" s="42">
        <v>0</v>
      </c>
      <c r="H28" s="59">
        <f>E28*D9*G28</f>
        <v>0</v>
      </c>
      <c r="I28" s="93"/>
      <c r="J28" s="94"/>
      <c r="K28" s="94"/>
      <c r="L28" s="95"/>
    </row>
    <row r="29" spans="2:13" x14ac:dyDescent="0.25">
      <c r="B29" s="1" t="s">
        <v>25</v>
      </c>
      <c r="C29" s="33"/>
      <c r="D29" s="33"/>
      <c r="E29" s="46">
        <v>3</v>
      </c>
      <c r="F29" s="4" t="s">
        <v>24</v>
      </c>
      <c r="G29" s="48">
        <v>0</v>
      </c>
      <c r="H29" s="59">
        <f>G29*E29*D9</f>
        <v>0</v>
      </c>
      <c r="I29" s="93"/>
      <c r="J29" s="94"/>
      <c r="K29" s="94"/>
      <c r="L29" s="95"/>
    </row>
    <row r="31" spans="2:13" x14ac:dyDescent="0.25">
      <c r="B31" s="15" t="s">
        <v>26</v>
      </c>
      <c r="F31" s="16" t="s">
        <v>27</v>
      </c>
      <c r="H31" s="67">
        <f>'Equipment worksheet'!G61/'Hay cost calculator'!D4</f>
        <v>43.00595238095238</v>
      </c>
      <c r="I31" s="76" t="s">
        <v>28</v>
      </c>
      <c r="J31" s="77"/>
      <c r="K31" s="77"/>
      <c r="L31" s="78"/>
    </row>
    <row r="32" spans="2:13" x14ac:dyDescent="0.25">
      <c r="B32" s="15"/>
      <c r="F32" s="16"/>
      <c r="H32" s="17"/>
    </row>
    <row r="33" spans="2:12" x14ac:dyDescent="0.25">
      <c r="B33" s="15" t="s">
        <v>29</v>
      </c>
      <c r="F33" s="18" t="s">
        <v>27</v>
      </c>
      <c r="H33" s="66">
        <v>0</v>
      </c>
      <c r="I33" s="69" t="s">
        <v>30</v>
      </c>
      <c r="J33" s="70"/>
      <c r="K33" s="70"/>
      <c r="L33" s="71"/>
    </row>
    <row r="34" spans="2:12" x14ac:dyDescent="0.25">
      <c r="I34" s="72"/>
      <c r="J34" s="73"/>
      <c r="K34" s="73"/>
      <c r="L34" s="74"/>
    </row>
    <row r="35" spans="2:12" x14ac:dyDescent="0.25">
      <c r="F35" s="60" t="s">
        <v>8</v>
      </c>
      <c r="G35" s="61"/>
      <c r="H35" s="62">
        <f>SUM(H11:H33)</f>
        <v>587.09373605068129</v>
      </c>
    </row>
    <row r="36" spans="2:12" x14ac:dyDescent="0.25">
      <c r="F36" s="63" t="s">
        <v>31</v>
      </c>
      <c r="G36" s="61"/>
      <c r="H36" s="62">
        <f>H35/D5</f>
        <v>117.41874721013626</v>
      </c>
    </row>
    <row r="37" spans="2:12" x14ac:dyDescent="0.25">
      <c r="F37" s="63" t="s">
        <v>32</v>
      </c>
      <c r="G37" s="64"/>
      <c r="H37" s="62">
        <f>H36*(D7/2000)</f>
        <v>58.70937360506813</v>
      </c>
    </row>
    <row r="38" spans="2:12" x14ac:dyDescent="0.25">
      <c r="F38" s="63" t="s">
        <v>33</v>
      </c>
      <c r="G38" s="64"/>
      <c r="H38" s="65">
        <f>H36/2000</f>
        <v>5.870937360506813E-2</v>
      </c>
    </row>
  </sheetData>
  <mergeCells count="20">
    <mergeCell ref="A1:L1"/>
    <mergeCell ref="I18:L18"/>
    <mergeCell ref="I20:L21"/>
    <mergeCell ref="I22:L29"/>
    <mergeCell ref="B9:C9"/>
    <mergeCell ref="I13:L14"/>
    <mergeCell ref="B24:D24"/>
    <mergeCell ref="B25:D25"/>
    <mergeCell ref="B27:D27"/>
    <mergeCell ref="B26:D26"/>
    <mergeCell ref="I33:L34"/>
    <mergeCell ref="B4:C4"/>
    <mergeCell ref="I31:L31"/>
    <mergeCell ref="B11:D11"/>
    <mergeCell ref="I11:L12"/>
    <mergeCell ref="B22:D22"/>
    <mergeCell ref="B23:D23"/>
    <mergeCell ref="B28:D28"/>
    <mergeCell ref="I16:L16"/>
    <mergeCell ref="I17:L17"/>
  </mergeCells>
  <phoneticPr fontId="1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zoomScale="115" zoomScaleNormal="115" workbookViewId="0">
      <selection activeCell="L41" sqref="L41"/>
    </sheetView>
  </sheetViews>
  <sheetFormatPr defaultRowHeight="13.2" x14ac:dyDescent="0.25"/>
  <cols>
    <col min="1" max="1" width="26.21875" customWidth="1"/>
    <col min="2" max="2" width="10.5546875" customWidth="1"/>
    <col min="3" max="3" width="9.6640625" customWidth="1"/>
    <col min="4" max="4" width="12.5546875" customWidth="1"/>
    <col min="5" max="5" width="12.44140625" customWidth="1"/>
    <col min="6" max="6" width="10.21875" customWidth="1"/>
    <col min="7" max="7" width="9.77734375" customWidth="1"/>
  </cols>
  <sheetData>
    <row r="1" spans="1:11" ht="40.65" customHeight="1" x14ac:dyDescent="0.25">
      <c r="A1" s="86" t="s">
        <v>96</v>
      </c>
      <c r="B1" s="86"/>
      <c r="C1" s="86"/>
      <c r="D1" s="86"/>
      <c r="E1" s="86"/>
      <c r="F1" s="86"/>
      <c r="G1" s="86"/>
      <c r="H1" s="86"/>
      <c r="I1" s="86"/>
      <c r="J1" s="86"/>
      <c r="K1" s="86"/>
    </row>
    <row r="2" spans="1:11" x14ac:dyDescent="0.25">
      <c r="A2" s="6" t="s">
        <v>76</v>
      </c>
    </row>
    <row r="3" spans="1:11" x14ac:dyDescent="0.25">
      <c r="A3" t="s">
        <v>77</v>
      </c>
      <c r="B3" s="38">
        <v>2015</v>
      </c>
    </row>
    <row r="4" spans="1:11" ht="52.8" x14ac:dyDescent="0.25">
      <c r="A4" s="23" t="s">
        <v>78</v>
      </c>
      <c r="B4" s="23" t="s">
        <v>79</v>
      </c>
      <c r="C4" s="23" t="s">
        <v>80</v>
      </c>
      <c r="D4" s="23" t="s">
        <v>81</v>
      </c>
      <c r="E4" s="23" t="s">
        <v>82</v>
      </c>
      <c r="F4" s="23" t="s">
        <v>83</v>
      </c>
      <c r="G4" s="23" t="s">
        <v>84</v>
      </c>
      <c r="H4" s="23"/>
      <c r="I4" s="23"/>
      <c r="J4" s="23"/>
      <c r="K4" s="23"/>
    </row>
    <row r="5" spans="1:11" x14ac:dyDescent="0.25">
      <c r="D5" s="24" t="s">
        <v>85</v>
      </c>
      <c r="H5" s="69" t="s">
        <v>86</v>
      </c>
      <c r="I5" s="70"/>
      <c r="J5" s="70"/>
      <c r="K5" s="71"/>
    </row>
    <row r="6" spans="1:11" x14ac:dyDescent="0.25">
      <c r="A6" s="49" t="s">
        <v>124</v>
      </c>
      <c r="B6" s="49">
        <v>2000</v>
      </c>
      <c r="C6" s="50">
        <v>10000</v>
      </c>
      <c r="D6" s="42">
        <v>7</v>
      </c>
      <c r="E6" s="68">
        <f>(1/D6)*C6</f>
        <v>1428.5714285714284</v>
      </c>
      <c r="F6" s="68">
        <f>(D6-($B$3-B6))*E6</f>
        <v>-11428.571428571428</v>
      </c>
      <c r="G6" s="42">
        <v>10000</v>
      </c>
      <c r="H6" s="93"/>
      <c r="I6" s="94"/>
      <c r="J6" s="94"/>
      <c r="K6" s="95"/>
    </row>
    <row r="7" spans="1:11" x14ac:dyDescent="0.25">
      <c r="A7" s="49" t="s">
        <v>125</v>
      </c>
      <c r="B7" s="49">
        <v>2000</v>
      </c>
      <c r="C7" s="50">
        <v>4500</v>
      </c>
      <c r="D7" s="42">
        <v>7</v>
      </c>
      <c r="E7" s="68">
        <f t="shared" ref="E7:E30" si="0">(1/D7)*C7</f>
        <v>642.85714285714278</v>
      </c>
      <c r="F7" s="68">
        <f t="shared" ref="F7:F30" si="1">(D7-($B$3-B7))*E7</f>
        <v>-5142.8571428571422</v>
      </c>
      <c r="G7" s="42">
        <v>4000</v>
      </c>
      <c r="H7" s="93"/>
      <c r="I7" s="94"/>
      <c r="J7" s="94"/>
      <c r="K7" s="95"/>
    </row>
    <row r="8" spans="1:11" x14ac:dyDescent="0.25">
      <c r="A8" s="49" t="s">
        <v>126</v>
      </c>
      <c r="B8" s="49">
        <v>2000</v>
      </c>
      <c r="C8" s="50">
        <v>12500</v>
      </c>
      <c r="D8" s="42">
        <v>7</v>
      </c>
      <c r="E8" s="68">
        <f t="shared" si="0"/>
        <v>1785.7142857142856</v>
      </c>
      <c r="F8" s="68">
        <f t="shared" si="1"/>
        <v>-14285.714285714284</v>
      </c>
      <c r="G8" s="42">
        <v>10000</v>
      </c>
      <c r="H8" s="93"/>
      <c r="I8" s="94"/>
      <c r="J8" s="94"/>
      <c r="K8" s="95"/>
    </row>
    <row r="9" spans="1:11" x14ac:dyDescent="0.25">
      <c r="A9" s="49" t="s">
        <v>127</v>
      </c>
      <c r="B9" s="49">
        <v>2000</v>
      </c>
      <c r="C9" s="50">
        <v>2500</v>
      </c>
      <c r="D9" s="42">
        <v>7</v>
      </c>
      <c r="E9" s="68">
        <f t="shared" si="0"/>
        <v>357.14285714285711</v>
      </c>
      <c r="F9" s="68">
        <f t="shared" si="1"/>
        <v>-2857.1428571428569</v>
      </c>
      <c r="G9" s="42">
        <v>1000</v>
      </c>
      <c r="H9" s="93"/>
      <c r="I9" s="94"/>
      <c r="J9" s="94"/>
      <c r="K9" s="95"/>
    </row>
    <row r="10" spans="1:11" x14ac:dyDescent="0.25">
      <c r="A10" s="49" t="s">
        <v>128</v>
      </c>
      <c r="B10" s="49">
        <v>2000</v>
      </c>
      <c r="C10" s="50">
        <v>12500</v>
      </c>
      <c r="D10" s="42">
        <v>7</v>
      </c>
      <c r="E10" s="68">
        <f t="shared" si="0"/>
        <v>1785.7142857142856</v>
      </c>
      <c r="F10" s="68">
        <f t="shared" si="1"/>
        <v>-14285.714285714284</v>
      </c>
      <c r="G10" s="42">
        <v>8000</v>
      </c>
      <c r="H10" s="103"/>
      <c r="I10" s="104"/>
      <c r="J10" s="104"/>
      <c r="K10" s="105"/>
    </row>
    <row r="11" spans="1:11" x14ac:dyDescent="0.25">
      <c r="A11" s="49" t="s">
        <v>129</v>
      </c>
      <c r="B11" s="49">
        <v>2000</v>
      </c>
      <c r="C11" s="50">
        <v>8250</v>
      </c>
      <c r="D11" s="42">
        <v>7</v>
      </c>
      <c r="E11" s="68">
        <f t="shared" si="0"/>
        <v>1178.5714285714284</v>
      </c>
      <c r="F11" s="68">
        <f t="shared" si="1"/>
        <v>-9428.5714285714275</v>
      </c>
      <c r="G11" s="42">
        <v>6000</v>
      </c>
      <c r="H11" s="103"/>
      <c r="I11" s="104"/>
      <c r="J11" s="104"/>
      <c r="K11" s="105"/>
    </row>
    <row r="12" spans="1:11" x14ac:dyDescent="0.25">
      <c r="A12" s="49"/>
      <c r="B12" s="49"/>
      <c r="C12" s="50">
        <v>0</v>
      </c>
      <c r="D12" s="42">
        <v>7</v>
      </c>
      <c r="E12" s="68">
        <f t="shared" si="0"/>
        <v>0</v>
      </c>
      <c r="F12" s="68">
        <f t="shared" si="1"/>
        <v>0</v>
      </c>
      <c r="G12" s="42"/>
      <c r="H12" s="103"/>
      <c r="I12" s="104"/>
      <c r="J12" s="104"/>
      <c r="K12" s="105"/>
    </row>
    <row r="13" spans="1:11" x14ac:dyDescent="0.25">
      <c r="A13" s="49"/>
      <c r="B13" s="49"/>
      <c r="C13" s="50">
        <v>0</v>
      </c>
      <c r="D13" s="42">
        <v>7</v>
      </c>
      <c r="E13" s="68">
        <f t="shared" si="0"/>
        <v>0</v>
      </c>
      <c r="F13" s="68">
        <f t="shared" si="1"/>
        <v>0</v>
      </c>
      <c r="G13" s="42"/>
      <c r="H13" s="103"/>
      <c r="I13" s="104"/>
      <c r="J13" s="104"/>
      <c r="K13" s="105"/>
    </row>
    <row r="14" spans="1:11" x14ac:dyDescent="0.25">
      <c r="A14" s="49"/>
      <c r="B14" s="49"/>
      <c r="C14" s="50">
        <v>0</v>
      </c>
      <c r="D14" s="42">
        <v>7</v>
      </c>
      <c r="E14" s="68">
        <f t="shared" si="0"/>
        <v>0</v>
      </c>
      <c r="F14" s="68">
        <f t="shared" si="1"/>
        <v>0</v>
      </c>
      <c r="G14" s="42"/>
      <c r="H14" s="103"/>
      <c r="I14" s="104"/>
      <c r="J14" s="104"/>
      <c r="K14" s="105"/>
    </row>
    <row r="15" spans="1:11" x14ac:dyDescent="0.25">
      <c r="A15" s="49"/>
      <c r="B15" s="49"/>
      <c r="C15" s="50">
        <v>0</v>
      </c>
      <c r="D15" s="42">
        <v>7</v>
      </c>
      <c r="E15" s="68">
        <f t="shared" si="0"/>
        <v>0</v>
      </c>
      <c r="F15" s="68">
        <f t="shared" si="1"/>
        <v>0</v>
      </c>
      <c r="G15" s="42"/>
      <c r="H15" s="103"/>
      <c r="I15" s="104"/>
      <c r="J15" s="104"/>
      <c r="K15" s="105"/>
    </row>
    <row r="16" spans="1:11" x14ac:dyDescent="0.25">
      <c r="A16" s="49"/>
      <c r="B16" s="49"/>
      <c r="C16" s="50">
        <v>0</v>
      </c>
      <c r="D16" s="42">
        <v>7</v>
      </c>
      <c r="E16" s="68">
        <f t="shared" si="0"/>
        <v>0</v>
      </c>
      <c r="F16" s="68">
        <f t="shared" si="1"/>
        <v>0</v>
      </c>
      <c r="G16" s="42"/>
      <c r="H16" s="103"/>
      <c r="I16" s="104"/>
      <c r="J16" s="104"/>
      <c r="K16" s="105"/>
    </row>
    <row r="17" spans="1:11" x14ac:dyDescent="0.25">
      <c r="A17" s="49"/>
      <c r="B17" s="49"/>
      <c r="C17" s="50">
        <v>0</v>
      </c>
      <c r="D17" s="42">
        <v>7</v>
      </c>
      <c r="E17" s="68">
        <f t="shared" si="0"/>
        <v>0</v>
      </c>
      <c r="F17" s="68">
        <f t="shared" si="1"/>
        <v>0</v>
      </c>
      <c r="G17" s="42"/>
      <c r="H17" s="103"/>
      <c r="I17" s="104"/>
      <c r="J17" s="104"/>
      <c r="K17" s="105"/>
    </row>
    <row r="18" spans="1:11" x14ac:dyDescent="0.25">
      <c r="A18" s="49"/>
      <c r="B18" s="49"/>
      <c r="C18" s="50">
        <v>0</v>
      </c>
      <c r="D18" s="42">
        <v>7</v>
      </c>
      <c r="E18" s="68">
        <f t="shared" si="0"/>
        <v>0</v>
      </c>
      <c r="F18" s="68">
        <f t="shared" si="1"/>
        <v>0</v>
      </c>
      <c r="G18" s="42"/>
      <c r="H18" s="103"/>
      <c r="I18" s="104"/>
      <c r="J18" s="104"/>
      <c r="K18" s="105"/>
    </row>
    <row r="19" spans="1:11" x14ac:dyDescent="0.25">
      <c r="A19" s="49"/>
      <c r="B19" s="49"/>
      <c r="C19" s="50">
        <v>0</v>
      </c>
      <c r="D19" s="42">
        <v>7</v>
      </c>
      <c r="E19" s="68">
        <f t="shared" si="0"/>
        <v>0</v>
      </c>
      <c r="F19" s="68">
        <f t="shared" si="1"/>
        <v>0</v>
      </c>
      <c r="G19" s="42"/>
      <c r="H19" s="103"/>
      <c r="I19" s="104"/>
      <c r="J19" s="104"/>
      <c r="K19" s="105"/>
    </row>
    <row r="20" spans="1:11" x14ac:dyDescent="0.25">
      <c r="A20" s="49"/>
      <c r="B20" s="49"/>
      <c r="C20" s="50">
        <v>0</v>
      </c>
      <c r="D20" s="42">
        <v>7</v>
      </c>
      <c r="E20" s="68">
        <f t="shared" si="0"/>
        <v>0</v>
      </c>
      <c r="F20" s="68">
        <f t="shared" si="1"/>
        <v>0</v>
      </c>
      <c r="G20" s="42"/>
      <c r="H20" s="103"/>
      <c r="I20" s="104"/>
      <c r="J20" s="104"/>
      <c r="K20" s="105"/>
    </row>
    <row r="21" spans="1:11" x14ac:dyDescent="0.25">
      <c r="A21" s="49"/>
      <c r="B21" s="49"/>
      <c r="C21" s="50">
        <v>0</v>
      </c>
      <c r="D21" s="42">
        <v>7</v>
      </c>
      <c r="E21" s="68">
        <f t="shared" si="0"/>
        <v>0</v>
      </c>
      <c r="F21" s="68">
        <f t="shared" si="1"/>
        <v>0</v>
      </c>
      <c r="G21" s="42"/>
      <c r="H21" s="103"/>
      <c r="I21" s="104"/>
      <c r="J21" s="104"/>
      <c r="K21" s="105"/>
    </row>
    <row r="22" spans="1:11" x14ac:dyDescent="0.25">
      <c r="A22" s="49"/>
      <c r="B22" s="49"/>
      <c r="C22" s="50">
        <v>0</v>
      </c>
      <c r="D22" s="42">
        <v>7</v>
      </c>
      <c r="E22" s="68">
        <f t="shared" si="0"/>
        <v>0</v>
      </c>
      <c r="F22" s="68">
        <f t="shared" si="1"/>
        <v>0</v>
      </c>
      <c r="G22" s="42"/>
      <c r="H22" s="103"/>
      <c r="I22" s="104"/>
      <c r="J22" s="104"/>
      <c r="K22" s="105"/>
    </row>
    <row r="23" spans="1:11" x14ac:dyDescent="0.25">
      <c r="A23" s="49"/>
      <c r="B23" s="49"/>
      <c r="C23" s="50">
        <v>0</v>
      </c>
      <c r="D23" s="42">
        <v>7</v>
      </c>
      <c r="E23" s="68">
        <f t="shared" si="0"/>
        <v>0</v>
      </c>
      <c r="F23" s="68">
        <f t="shared" si="1"/>
        <v>0</v>
      </c>
      <c r="G23" s="42"/>
      <c r="H23" s="103"/>
      <c r="I23" s="104"/>
      <c r="J23" s="104"/>
      <c r="K23" s="105"/>
    </row>
    <row r="24" spans="1:11" x14ac:dyDescent="0.25">
      <c r="A24" s="49"/>
      <c r="B24" s="49"/>
      <c r="C24" s="50">
        <v>0</v>
      </c>
      <c r="D24" s="42">
        <v>7</v>
      </c>
      <c r="E24" s="68">
        <f t="shared" si="0"/>
        <v>0</v>
      </c>
      <c r="F24" s="68">
        <f t="shared" si="1"/>
        <v>0</v>
      </c>
      <c r="G24" s="42"/>
      <c r="H24" s="103"/>
      <c r="I24" s="104"/>
      <c r="J24" s="104"/>
      <c r="K24" s="105"/>
    </row>
    <row r="25" spans="1:11" x14ac:dyDescent="0.25">
      <c r="A25" s="49"/>
      <c r="B25" s="49"/>
      <c r="C25" s="50">
        <v>0</v>
      </c>
      <c r="D25" s="42">
        <v>7</v>
      </c>
      <c r="E25" s="68">
        <f t="shared" si="0"/>
        <v>0</v>
      </c>
      <c r="F25" s="68">
        <f t="shared" si="1"/>
        <v>0</v>
      </c>
      <c r="G25" s="42"/>
      <c r="H25" s="103"/>
      <c r="I25" s="104"/>
      <c r="J25" s="104"/>
      <c r="K25" s="105"/>
    </row>
    <row r="26" spans="1:11" x14ac:dyDescent="0.25">
      <c r="A26" s="49"/>
      <c r="B26" s="49"/>
      <c r="C26" s="50">
        <v>0</v>
      </c>
      <c r="D26" s="42">
        <v>7</v>
      </c>
      <c r="E26" s="68">
        <f t="shared" si="0"/>
        <v>0</v>
      </c>
      <c r="F26" s="68">
        <f t="shared" si="1"/>
        <v>0</v>
      </c>
      <c r="G26" s="42"/>
      <c r="H26" s="103"/>
      <c r="I26" s="104"/>
      <c r="J26" s="104"/>
      <c r="K26" s="105"/>
    </row>
    <row r="27" spans="1:11" x14ac:dyDescent="0.25">
      <c r="A27" s="49"/>
      <c r="B27" s="49"/>
      <c r="C27" s="50">
        <v>0</v>
      </c>
      <c r="D27" s="42">
        <v>7</v>
      </c>
      <c r="E27" s="68">
        <f t="shared" si="0"/>
        <v>0</v>
      </c>
      <c r="F27" s="68">
        <f t="shared" si="1"/>
        <v>0</v>
      </c>
      <c r="G27" s="42"/>
      <c r="H27" s="103"/>
      <c r="I27" s="104"/>
      <c r="J27" s="104"/>
      <c r="K27" s="105"/>
    </row>
    <row r="28" spans="1:11" x14ac:dyDescent="0.25">
      <c r="A28" s="49"/>
      <c r="B28" s="49"/>
      <c r="C28" s="50">
        <v>0</v>
      </c>
      <c r="D28" s="42">
        <v>7</v>
      </c>
      <c r="E28" s="68">
        <f t="shared" si="0"/>
        <v>0</v>
      </c>
      <c r="F28" s="68">
        <f t="shared" si="1"/>
        <v>0</v>
      </c>
      <c r="G28" s="42"/>
      <c r="H28" s="103"/>
      <c r="I28" s="104"/>
      <c r="J28" s="104"/>
      <c r="K28" s="105"/>
    </row>
    <row r="29" spans="1:11" x14ac:dyDescent="0.25">
      <c r="A29" s="49"/>
      <c r="B29" s="49"/>
      <c r="C29" s="50">
        <v>0</v>
      </c>
      <c r="D29" s="42">
        <v>7</v>
      </c>
      <c r="E29" s="68">
        <f t="shared" si="0"/>
        <v>0</v>
      </c>
      <c r="F29" s="68">
        <f t="shared" si="1"/>
        <v>0</v>
      </c>
      <c r="G29" s="42"/>
      <c r="H29" s="103"/>
      <c r="I29" s="104"/>
      <c r="J29" s="104"/>
      <c r="K29" s="105"/>
    </row>
    <row r="30" spans="1:11" x14ac:dyDescent="0.25">
      <c r="A30" s="49"/>
      <c r="B30" s="49"/>
      <c r="C30" s="50">
        <v>0</v>
      </c>
      <c r="D30" s="42">
        <v>7</v>
      </c>
      <c r="E30" s="68">
        <f t="shared" si="0"/>
        <v>0</v>
      </c>
      <c r="F30" s="68">
        <f t="shared" si="1"/>
        <v>0</v>
      </c>
      <c r="G30" s="42"/>
      <c r="H30" s="100"/>
      <c r="I30" s="101"/>
      <c r="J30" s="101"/>
      <c r="K30" s="102"/>
    </row>
    <row r="31" spans="1:11" x14ac:dyDescent="0.25">
      <c r="A31" s="29"/>
      <c r="C31" s="25"/>
      <c r="E31" s="25"/>
      <c r="F31" s="25"/>
    </row>
    <row r="32" spans="1:11" x14ac:dyDescent="0.25">
      <c r="B32" s="106" t="s">
        <v>87</v>
      </c>
      <c r="C32" s="107"/>
      <c r="D32" s="107"/>
      <c r="E32" s="108"/>
      <c r="F32" s="106" t="s">
        <v>88</v>
      </c>
      <c r="G32" s="107"/>
      <c r="H32" s="107"/>
      <c r="I32" s="108"/>
    </row>
    <row r="33" spans="1:9" x14ac:dyDescent="0.25">
      <c r="B33" s="23" t="s">
        <v>112</v>
      </c>
      <c r="C33" s="23" t="s">
        <v>89</v>
      </c>
      <c r="D33" s="23" t="s">
        <v>90</v>
      </c>
      <c r="E33" s="23" t="s">
        <v>91</v>
      </c>
      <c r="F33" s="23" t="str">
        <f>B33</f>
        <v>Grazing</v>
      </c>
      <c r="G33" s="23" t="s">
        <v>89</v>
      </c>
      <c r="H33" s="23" t="s">
        <v>90</v>
      </c>
      <c r="I33" s="23" t="s">
        <v>91</v>
      </c>
    </row>
    <row r="34" spans="1:9" x14ac:dyDescent="0.25">
      <c r="B34" s="24" t="s">
        <v>92</v>
      </c>
      <c r="C34" s="24" t="s">
        <v>92</v>
      </c>
      <c r="D34" s="24" t="s">
        <v>92</v>
      </c>
      <c r="E34" s="24" t="s">
        <v>92</v>
      </c>
      <c r="F34" s="26" t="s">
        <v>93</v>
      </c>
      <c r="G34" s="26" t="s">
        <v>93</v>
      </c>
      <c r="H34" s="26" t="s">
        <v>93</v>
      </c>
      <c r="I34" s="26" t="s">
        <v>93</v>
      </c>
    </row>
    <row r="35" spans="1:9" x14ac:dyDescent="0.25">
      <c r="A35" s="51" t="str">
        <f t="shared" ref="A35:A59" si="2">A6</f>
        <v>JD 4020</v>
      </c>
      <c r="B35" s="52"/>
      <c r="C35" s="52">
        <v>0.33</v>
      </c>
      <c r="D35" s="52">
        <v>0</v>
      </c>
      <c r="E35" s="27">
        <f>1-SUM(SUM(B35:D35))</f>
        <v>0.66999999999999993</v>
      </c>
      <c r="F35" s="25">
        <f>B35*$E6</f>
        <v>0</v>
      </c>
      <c r="G35" s="25">
        <f>C35*$E6</f>
        <v>471.42857142857139</v>
      </c>
      <c r="H35" s="25">
        <f>D35*$E6</f>
        <v>0</v>
      </c>
      <c r="I35" s="25">
        <f>E35*$E6</f>
        <v>957.142857142857</v>
      </c>
    </row>
    <row r="36" spans="1:9" x14ac:dyDescent="0.25">
      <c r="A36" s="51" t="str">
        <f t="shared" si="2"/>
        <v>Rake</v>
      </c>
      <c r="B36" s="52"/>
      <c r="C36" s="52">
        <v>1</v>
      </c>
      <c r="D36" s="52">
        <v>0</v>
      </c>
      <c r="E36" s="27">
        <f t="shared" ref="E36:E59" si="3">1-SUM(SUM(B36:D36))</f>
        <v>0</v>
      </c>
      <c r="F36" s="25">
        <f t="shared" ref="F36:I51" si="4">B36*$E7</f>
        <v>0</v>
      </c>
      <c r="G36" s="25">
        <f t="shared" si="4"/>
        <v>642.85714285714278</v>
      </c>
      <c r="H36" s="25">
        <f t="shared" si="4"/>
        <v>0</v>
      </c>
      <c r="I36" s="25">
        <f t="shared" si="4"/>
        <v>0</v>
      </c>
    </row>
    <row r="37" spans="1:9" x14ac:dyDescent="0.25">
      <c r="A37" s="51" t="s">
        <v>133</v>
      </c>
      <c r="B37" s="52"/>
      <c r="C37" s="52">
        <v>1</v>
      </c>
      <c r="D37" s="52">
        <v>0</v>
      </c>
      <c r="E37" s="27">
        <f t="shared" si="3"/>
        <v>0</v>
      </c>
      <c r="F37" s="25">
        <f t="shared" si="4"/>
        <v>0</v>
      </c>
      <c r="G37" s="25">
        <f t="shared" si="4"/>
        <v>1785.7142857142856</v>
      </c>
      <c r="H37" s="25">
        <f t="shared" si="4"/>
        <v>0</v>
      </c>
      <c r="I37" s="25">
        <f t="shared" si="4"/>
        <v>0</v>
      </c>
    </row>
    <row r="38" spans="1:9" x14ac:dyDescent="0.25">
      <c r="A38" s="51" t="str">
        <f t="shared" si="2"/>
        <v>Tedder</v>
      </c>
      <c r="B38" s="52"/>
      <c r="C38" s="52">
        <v>1</v>
      </c>
      <c r="D38" s="52">
        <v>0</v>
      </c>
      <c r="E38" s="27">
        <f t="shared" si="3"/>
        <v>0</v>
      </c>
      <c r="F38" s="25">
        <f t="shared" si="4"/>
        <v>0</v>
      </c>
      <c r="G38" s="25">
        <f t="shared" si="4"/>
        <v>357.14285714285711</v>
      </c>
      <c r="H38" s="25">
        <f t="shared" si="4"/>
        <v>0</v>
      </c>
      <c r="I38" s="25">
        <f t="shared" si="4"/>
        <v>0</v>
      </c>
    </row>
    <row r="39" spans="1:9" x14ac:dyDescent="0.25">
      <c r="A39" s="51" t="str">
        <f t="shared" si="2"/>
        <v>Baler</v>
      </c>
      <c r="B39" s="52"/>
      <c r="C39" s="52">
        <v>1</v>
      </c>
      <c r="D39" s="52">
        <v>0</v>
      </c>
      <c r="E39" s="27">
        <f t="shared" si="3"/>
        <v>0</v>
      </c>
      <c r="F39" s="25">
        <f t="shared" si="4"/>
        <v>0</v>
      </c>
      <c r="G39" s="25">
        <f t="shared" si="4"/>
        <v>1785.7142857142856</v>
      </c>
      <c r="H39" s="25">
        <f t="shared" si="4"/>
        <v>0</v>
      </c>
      <c r="I39" s="25">
        <f t="shared" si="4"/>
        <v>0</v>
      </c>
    </row>
    <row r="40" spans="1:9" x14ac:dyDescent="0.25">
      <c r="A40" s="51" t="str">
        <f t="shared" si="2"/>
        <v>Gator</v>
      </c>
      <c r="B40" s="52"/>
      <c r="C40" s="52">
        <v>0.1</v>
      </c>
      <c r="D40" s="52">
        <v>0</v>
      </c>
      <c r="E40" s="27">
        <f t="shared" si="3"/>
        <v>0.9</v>
      </c>
      <c r="F40" s="25">
        <f t="shared" si="4"/>
        <v>0</v>
      </c>
      <c r="G40" s="25">
        <f t="shared" si="4"/>
        <v>117.85714285714285</v>
      </c>
      <c r="H40" s="25">
        <f t="shared" si="4"/>
        <v>0</v>
      </c>
      <c r="I40" s="25">
        <f t="shared" si="4"/>
        <v>1060.7142857142856</v>
      </c>
    </row>
    <row r="41" spans="1:9" x14ac:dyDescent="0.25">
      <c r="A41" s="51">
        <f t="shared" si="2"/>
        <v>0</v>
      </c>
      <c r="B41" s="52"/>
      <c r="C41" s="52">
        <v>0</v>
      </c>
      <c r="D41" s="52">
        <v>0</v>
      </c>
      <c r="E41" s="27">
        <f t="shared" si="3"/>
        <v>1</v>
      </c>
      <c r="F41" s="25">
        <f t="shared" si="4"/>
        <v>0</v>
      </c>
      <c r="G41" s="25">
        <f t="shared" si="4"/>
        <v>0</v>
      </c>
      <c r="H41" s="25">
        <f t="shared" si="4"/>
        <v>0</v>
      </c>
      <c r="I41" s="25">
        <f t="shared" si="4"/>
        <v>0</v>
      </c>
    </row>
    <row r="42" spans="1:9" x14ac:dyDescent="0.25">
      <c r="A42" s="51">
        <f t="shared" si="2"/>
        <v>0</v>
      </c>
      <c r="B42" s="52"/>
      <c r="C42" s="52">
        <v>0</v>
      </c>
      <c r="D42" s="52">
        <v>0</v>
      </c>
      <c r="E42" s="27">
        <f t="shared" si="3"/>
        <v>1</v>
      </c>
      <c r="F42" s="25">
        <f t="shared" si="4"/>
        <v>0</v>
      </c>
      <c r="G42" s="25">
        <f t="shared" si="4"/>
        <v>0</v>
      </c>
      <c r="H42" s="25">
        <f t="shared" si="4"/>
        <v>0</v>
      </c>
      <c r="I42" s="25">
        <f t="shared" si="4"/>
        <v>0</v>
      </c>
    </row>
    <row r="43" spans="1:9" x14ac:dyDescent="0.25">
      <c r="A43" s="51">
        <f t="shared" si="2"/>
        <v>0</v>
      </c>
      <c r="B43" s="52"/>
      <c r="C43" s="52">
        <v>0</v>
      </c>
      <c r="D43" s="52">
        <v>0</v>
      </c>
      <c r="E43" s="27">
        <f t="shared" si="3"/>
        <v>1</v>
      </c>
      <c r="F43" s="25">
        <f t="shared" si="4"/>
        <v>0</v>
      </c>
      <c r="G43" s="25">
        <f t="shared" si="4"/>
        <v>0</v>
      </c>
      <c r="H43" s="25">
        <f t="shared" si="4"/>
        <v>0</v>
      </c>
      <c r="I43" s="25">
        <f t="shared" si="4"/>
        <v>0</v>
      </c>
    </row>
    <row r="44" spans="1:9" x14ac:dyDescent="0.25">
      <c r="A44" s="51">
        <f t="shared" si="2"/>
        <v>0</v>
      </c>
      <c r="B44" s="52"/>
      <c r="C44" s="52">
        <v>0</v>
      </c>
      <c r="D44" s="52">
        <v>0</v>
      </c>
      <c r="E44" s="27">
        <f t="shared" si="3"/>
        <v>1</v>
      </c>
      <c r="F44" s="25">
        <f t="shared" si="4"/>
        <v>0</v>
      </c>
      <c r="G44" s="25">
        <f t="shared" si="4"/>
        <v>0</v>
      </c>
      <c r="H44" s="25">
        <f t="shared" si="4"/>
        <v>0</v>
      </c>
      <c r="I44" s="25">
        <f t="shared" si="4"/>
        <v>0</v>
      </c>
    </row>
    <row r="45" spans="1:9" x14ac:dyDescent="0.25">
      <c r="A45" s="51">
        <f t="shared" si="2"/>
        <v>0</v>
      </c>
      <c r="B45" s="52"/>
      <c r="C45" s="52">
        <v>0</v>
      </c>
      <c r="D45" s="52">
        <v>0</v>
      </c>
      <c r="E45" s="27">
        <f t="shared" si="3"/>
        <v>1</v>
      </c>
      <c r="F45" s="25">
        <f t="shared" si="4"/>
        <v>0</v>
      </c>
      <c r="G45" s="25">
        <f t="shared" si="4"/>
        <v>0</v>
      </c>
      <c r="H45" s="25">
        <f t="shared" si="4"/>
        <v>0</v>
      </c>
      <c r="I45" s="25">
        <f t="shared" si="4"/>
        <v>0</v>
      </c>
    </row>
    <row r="46" spans="1:9" x14ac:dyDescent="0.25">
      <c r="A46" s="51">
        <f t="shared" si="2"/>
        <v>0</v>
      </c>
      <c r="B46" s="52"/>
      <c r="C46" s="52">
        <v>0</v>
      </c>
      <c r="D46" s="52">
        <v>0</v>
      </c>
      <c r="E46" s="27">
        <f t="shared" si="3"/>
        <v>1</v>
      </c>
      <c r="F46" s="25">
        <f t="shared" si="4"/>
        <v>0</v>
      </c>
      <c r="G46" s="25">
        <f t="shared" si="4"/>
        <v>0</v>
      </c>
      <c r="H46" s="25">
        <f t="shared" si="4"/>
        <v>0</v>
      </c>
      <c r="I46" s="25">
        <f t="shared" si="4"/>
        <v>0</v>
      </c>
    </row>
    <row r="47" spans="1:9" x14ac:dyDescent="0.25">
      <c r="A47" s="51">
        <f t="shared" si="2"/>
        <v>0</v>
      </c>
      <c r="B47" s="52"/>
      <c r="C47" s="52">
        <v>0</v>
      </c>
      <c r="D47" s="52">
        <v>0</v>
      </c>
      <c r="E47" s="27">
        <f t="shared" si="3"/>
        <v>1</v>
      </c>
      <c r="F47" s="25">
        <f t="shared" si="4"/>
        <v>0</v>
      </c>
      <c r="G47" s="25">
        <f t="shared" si="4"/>
        <v>0</v>
      </c>
      <c r="H47" s="25">
        <f t="shared" si="4"/>
        <v>0</v>
      </c>
      <c r="I47" s="25">
        <f t="shared" si="4"/>
        <v>0</v>
      </c>
    </row>
    <row r="48" spans="1:9" x14ac:dyDescent="0.25">
      <c r="A48" s="51">
        <f t="shared" si="2"/>
        <v>0</v>
      </c>
      <c r="B48" s="52"/>
      <c r="C48" s="52">
        <v>0</v>
      </c>
      <c r="D48" s="52">
        <v>0</v>
      </c>
      <c r="E48" s="27">
        <f t="shared" si="3"/>
        <v>1</v>
      </c>
      <c r="F48" s="25">
        <f t="shared" si="4"/>
        <v>0</v>
      </c>
      <c r="G48" s="25">
        <f t="shared" si="4"/>
        <v>0</v>
      </c>
      <c r="H48" s="25">
        <f t="shared" si="4"/>
        <v>0</v>
      </c>
      <c r="I48" s="25">
        <f t="shared" si="4"/>
        <v>0</v>
      </c>
    </row>
    <row r="49" spans="1:10" x14ac:dyDescent="0.25">
      <c r="A49" s="51">
        <f t="shared" si="2"/>
        <v>0</v>
      </c>
      <c r="B49" s="52"/>
      <c r="C49" s="52">
        <v>0</v>
      </c>
      <c r="D49" s="52">
        <v>0</v>
      </c>
      <c r="E49" s="27">
        <f t="shared" si="3"/>
        <v>1</v>
      </c>
      <c r="F49" s="25">
        <f t="shared" si="4"/>
        <v>0</v>
      </c>
      <c r="G49" s="25">
        <f t="shared" si="4"/>
        <v>0</v>
      </c>
      <c r="H49" s="25">
        <f t="shared" si="4"/>
        <v>0</v>
      </c>
      <c r="I49" s="25">
        <f t="shared" si="4"/>
        <v>0</v>
      </c>
    </row>
    <row r="50" spans="1:10" x14ac:dyDescent="0.25">
      <c r="A50" s="51">
        <f t="shared" si="2"/>
        <v>0</v>
      </c>
      <c r="B50" s="52"/>
      <c r="C50" s="52">
        <v>0</v>
      </c>
      <c r="D50" s="52">
        <v>0</v>
      </c>
      <c r="E50" s="27">
        <f t="shared" si="3"/>
        <v>1</v>
      </c>
      <c r="F50" s="25">
        <f t="shared" si="4"/>
        <v>0</v>
      </c>
      <c r="G50" s="25">
        <f t="shared" si="4"/>
        <v>0</v>
      </c>
      <c r="H50" s="25">
        <f t="shared" si="4"/>
        <v>0</v>
      </c>
      <c r="I50" s="25">
        <f t="shared" si="4"/>
        <v>0</v>
      </c>
    </row>
    <row r="51" spans="1:10" x14ac:dyDescent="0.25">
      <c r="A51" s="51">
        <f t="shared" si="2"/>
        <v>0</v>
      </c>
      <c r="B51" s="52"/>
      <c r="C51" s="52">
        <v>0</v>
      </c>
      <c r="D51" s="52">
        <v>0</v>
      </c>
      <c r="E51" s="27">
        <f t="shared" si="3"/>
        <v>1</v>
      </c>
      <c r="F51" s="25">
        <f t="shared" si="4"/>
        <v>0</v>
      </c>
      <c r="G51" s="25">
        <f t="shared" si="4"/>
        <v>0</v>
      </c>
      <c r="H51" s="25">
        <f t="shared" si="4"/>
        <v>0</v>
      </c>
      <c r="I51" s="25">
        <f t="shared" si="4"/>
        <v>0</v>
      </c>
    </row>
    <row r="52" spans="1:10" x14ac:dyDescent="0.25">
      <c r="A52" s="51">
        <f t="shared" si="2"/>
        <v>0</v>
      </c>
      <c r="B52" s="52"/>
      <c r="C52" s="52">
        <v>0</v>
      </c>
      <c r="D52" s="52">
        <v>0</v>
      </c>
      <c r="E52" s="27">
        <f t="shared" si="3"/>
        <v>1</v>
      </c>
      <c r="F52" s="25">
        <f t="shared" ref="F52:I59" si="5">B52*$E23</f>
        <v>0</v>
      </c>
      <c r="G52" s="25">
        <f t="shared" si="5"/>
        <v>0</v>
      </c>
      <c r="H52" s="25">
        <f t="shared" si="5"/>
        <v>0</v>
      </c>
      <c r="I52" s="25">
        <f t="shared" si="5"/>
        <v>0</v>
      </c>
    </row>
    <row r="53" spans="1:10" x14ac:dyDescent="0.25">
      <c r="A53" s="51">
        <f t="shared" si="2"/>
        <v>0</v>
      </c>
      <c r="B53" s="52"/>
      <c r="C53" s="52">
        <v>0</v>
      </c>
      <c r="D53" s="52">
        <v>0</v>
      </c>
      <c r="E53" s="27">
        <f t="shared" si="3"/>
        <v>1</v>
      </c>
      <c r="F53" s="25">
        <f t="shared" si="5"/>
        <v>0</v>
      </c>
      <c r="G53" s="25">
        <f t="shared" si="5"/>
        <v>0</v>
      </c>
      <c r="H53" s="25">
        <f t="shared" si="5"/>
        <v>0</v>
      </c>
      <c r="I53" s="25">
        <f t="shared" si="5"/>
        <v>0</v>
      </c>
    </row>
    <row r="54" spans="1:10" x14ac:dyDescent="0.25">
      <c r="A54" s="51">
        <f t="shared" si="2"/>
        <v>0</v>
      </c>
      <c r="B54" s="52"/>
      <c r="C54" s="52">
        <v>0</v>
      </c>
      <c r="D54" s="52">
        <v>0</v>
      </c>
      <c r="E54" s="27">
        <f t="shared" si="3"/>
        <v>1</v>
      </c>
      <c r="F54" s="25">
        <f t="shared" si="5"/>
        <v>0</v>
      </c>
      <c r="G54" s="25">
        <f t="shared" si="5"/>
        <v>0</v>
      </c>
      <c r="H54" s="25">
        <f t="shared" si="5"/>
        <v>0</v>
      </c>
      <c r="I54" s="25">
        <f t="shared" si="5"/>
        <v>0</v>
      </c>
    </row>
    <row r="55" spans="1:10" x14ac:dyDescent="0.25">
      <c r="A55" s="51">
        <f t="shared" si="2"/>
        <v>0</v>
      </c>
      <c r="B55" s="52"/>
      <c r="C55" s="52">
        <v>0</v>
      </c>
      <c r="D55" s="52">
        <v>0</v>
      </c>
      <c r="E55" s="27">
        <f t="shared" si="3"/>
        <v>1</v>
      </c>
      <c r="F55" s="25">
        <f t="shared" si="5"/>
        <v>0</v>
      </c>
      <c r="G55" s="25">
        <f t="shared" si="5"/>
        <v>0</v>
      </c>
      <c r="H55" s="25">
        <f t="shared" si="5"/>
        <v>0</v>
      </c>
      <c r="I55" s="25">
        <f t="shared" si="5"/>
        <v>0</v>
      </c>
    </row>
    <row r="56" spans="1:10" x14ac:dyDescent="0.25">
      <c r="A56" s="51">
        <f t="shared" si="2"/>
        <v>0</v>
      </c>
      <c r="B56" s="52"/>
      <c r="C56" s="52">
        <v>0</v>
      </c>
      <c r="D56" s="52">
        <v>0</v>
      </c>
      <c r="E56" s="27">
        <f t="shared" si="3"/>
        <v>1</v>
      </c>
      <c r="F56" s="25">
        <f t="shared" si="5"/>
        <v>0</v>
      </c>
      <c r="G56" s="25">
        <f t="shared" si="5"/>
        <v>0</v>
      </c>
      <c r="H56" s="25">
        <f t="shared" si="5"/>
        <v>0</v>
      </c>
      <c r="I56" s="25">
        <f t="shared" si="5"/>
        <v>0</v>
      </c>
    </row>
    <row r="57" spans="1:10" x14ac:dyDescent="0.25">
      <c r="A57" s="51">
        <f t="shared" si="2"/>
        <v>0</v>
      </c>
      <c r="B57" s="52"/>
      <c r="C57" s="52">
        <v>0</v>
      </c>
      <c r="D57" s="52">
        <v>0</v>
      </c>
      <c r="E57" s="27">
        <f t="shared" si="3"/>
        <v>1</v>
      </c>
      <c r="F57" s="25">
        <f t="shared" si="5"/>
        <v>0</v>
      </c>
      <c r="G57" s="25">
        <f t="shared" si="5"/>
        <v>0</v>
      </c>
      <c r="H57" s="25">
        <f t="shared" si="5"/>
        <v>0</v>
      </c>
      <c r="I57" s="25">
        <f t="shared" si="5"/>
        <v>0</v>
      </c>
    </row>
    <row r="58" spans="1:10" x14ac:dyDescent="0.25">
      <c r="A58" s="51">
        <f t="shared" si="2"/>
        <v>0</v>
      </c>
      <c r="B58" s="52"/>
      <c r="C58" s="52">
        <v>0</v>
      </c>
      <c r="D58" s="52">
        <v>0</v>
      </c>
      <c r="E58" s="27">
        <f t="shared" si="3"/>
        <v>1</v>
      </c>
      <c r="F58" s="25">
        <f t="shared" si="5"/>
        <v>0</v>
      </c>
      <c r="G58" s="25">
        <f t="shared" si="5"/>
        <v>0</v>
      </c>
      <c r="H58" s="25">
        <f t="shared" si="5"/>
        <v>0</v>
      </c>
      <c r="I58" s="25">
        <f t="shared" si="5"/>
        <v>0</v>
      </c>
    </row>
    <row r="59" spans="1:10" x14ac:dyDescent="0.25">
      <c r="A59" s="51">
        <f t="shared" si="2"/>
        <v>0</v>
      </c>
      <c r="B59" s="52"/>
      <c r="C59" s="52">
        <v>0</v>
      </c>
      <c r="D59" s="52">
        <v>0</v>
      </c>
      <c r="E59" s="27">
        <f t="shared" si="3"/>
        <v>1</v>
      </c>
      <c r="F59" s="25">
        <f t="shared" si="5"/>
        <v>0</v>
      </c>
      <c r="G59" s="25">
        <f t="shared" si="5"/>
        <v>0</v>
      </c>
      <c r="H59" s="25">
        <f t="shared" si="5"/>
        <v>0</v>
      </c>
      <c r="I59" s="25">
        <f t="shared" si="5"/>
        <v>0</v>
      </c>
    </row>
    <row r="60" spans="1:10" x14ac:dyDescent="0.25">
      <c r="A60" s="35"/>
      <c r="B60" s="36"/>
      <c r="C60" s="36"/>
      <c r="D60" s="36"/>
      <c r="E60" s="37"/>
      <c r="F60" s="25"/>
      <c r="G60" s="25"/>
      <c r="H60" s="25"/>
      <c r="I60" s="25"/>
    </row>
    <row r="61" spans="1:10" x14ac:dyDescent="0.25">
      <c r="B61" s="97" t="s">
        <v>94</v>
      </c>
      <c r="C61" s="98"/>
      <c r="D61" s="98"/>
      <c r="E61" s="99"/>
      <c r="F61" s="28">
        <f>SUM(F35:F59)</f>
        <v>0</v>
      </c>
      <c r="G61" s="28">
        <f>SUM(G35:G59)</f>
        <v>5160.7142857142853</v>
      </c>
      <c r="H61" s="28">
        <f>SUM(H35:H59)</f>
        <v>0</v>
      </c>
      <c r="I61" s="28">
        <f>SUM(I35:I59)</f>
        <v>2017.8571428571427</v>
      </c>
      <c r="J61" s="34" t="s">
        <v>132</v>
      </c>
    </row>
    <row r="62" spans="1:10" x14ac:dyDescent="0.25">
      <c r="B62" s="100"/>
      <c r="C62" s="101"/>
      <c r="D62" s="101"/>
      <c r="E62" s="102"/>
      <c r="F62" s="25"/>
      <c r="G62" s="25"/>
      <c r="H62" s="25"/>
      <c r="I62" s="25"/>
    </row>
  </sheetData>
  <mergeCells count="5">
    <mergeCell ref="B61:E62"/>
    <mergeCell ref="A1:K1"/>
    <mergeCell ref="H5:K30"/>
    <mergeCell ref="B32:E32"/>
    <mergeCell ref="F32:I32"/>
  </mergeCells>
  <phoneticPr fontId="10" type="noConversion"/>
  <hyperlinks>
    <hyperlink ref="E35" r:id="rId1" display="=1-@sum(@sum(B34:D34))"/>
    <hyperlink ref="E36:E59" r:id="rId2" display="=1-@sum(@sum(B34:D34))"/>
  </hyperlinks>
  <pageMargins left="0.75" right="0.75" top="1" bottom="1" header="0.5" footer="0.5"/>
  <pageSetup orientation="portrait" r:id="rId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zoomScale="160" zoomScaleNormal="160" workbookViewId="0">
      <selection activeCell="O39" sqref="O39"/>
    </sheetView>
  </sheetViews>
  <sheetFormatPr defaultRowHeight="13.2" x14ac:dyDescent="0.25"/>
  <cols>
    <col min="1" max="1" width="3.44140625" customWidth="1"/>
    <col min="3" max="3" width="18.109375" customWidth="1"/>
  </cols>
  <sheetData>
    <row r="1" spans="1:13" ht="24.75" customHeight="1" x14ac:dyDescent="0.25">
      <c r="A1" s="86" t="s">
        <v>97</v>
      </c>
      <c r="B1" s="86"/>
      <c r="C1" s="86"/>
      <c r="D1" s="86"/>
      <c r="E1" s="86"/>
      <c r="F1" s="86"/>
      <c r="G1" s="86"/>
      <c r="H1" s="86"/>
      <c r="I1" s="86"/>
      <c r="J1" s="86"/>
      <c r="K1" s="86"/>
      <c r="L1" s="86"/>
      <c r="M1" s="86"/>
    </row>
    <row r="2" spans="1:13" x14ac:dyDescent="0.25">
      <c r="A2" s="1" t="s">
        <v>34</v>
      </c>
    </row>
    <row r="3" spans="1:13" x14ac:dyDescent="0.25">
      <c r="D3" s="6"/>
      <c r="E3" s="6"/>
      <c r="F3" s="1"/>
      <c r="G3" s="6"/>
      <c r="H3" s="10"/>
    </row>
    <row r="4" spans="1:13" x14ac:dyDescent="0.25">
      <c r="A4" s="1"/>
      <c r="B4" s="120" t="s">
        <v>35</v>
      </c>
      <c r="C4" s="77"/>
      <c r="D4" s="77"/>
      <c r="E4" s="78"/>
      <c r="F4" s="49">
        <v>40</v>
      </c>
      <c r="G4" t="s">
        <v>36</v>
      </c>
    </row>
    <row r="5" spans="1:13" x14ac:dyDescent="0.25">
      <c r="A5" s="1"/>
    </row>
    <row r="6" spans="1:13" x14ac:dyDescent="0.25">
      <c r="D6" s="20" t="s">
        <v>37</v>
      </c>
      <c r="E6" s="20" t="s">
        <v>37</v>
      </c>
      <c r="F6" s="20" t="s">
        <v>38</v>
      </c>
    </row>
    <row r="7" spans="1:13" x14ac:dyDescent="0.25">
      <c r="B7" s="4" t="s">
        <v>1</v>
      </c>
      <c r="D7" s="10" t="s">
        <v>39</v>
      </c>
      <c r="E7" s="10" t="s">
        <v>40</v>
      </c>
      <c r="F7" s="10" t="s">
        <v>41</v>
      </c>
      <c r="G7" s="6"/>
      <c r="H7" s="1" t="s">
        <v>42</v>
      </c>
    </row>
    <row r="9" spans="1:13" x14ac:dyDescent="0.25">
      <c r="B9" s="1" t="s">
        <v>43</v>
      </c>
      <c r="C9" s="53" t="s">
        <v>44</v>
      </c>
      <c r="D9" s="46">
        <v>1.1000000000000001</v>
      </c>
      <c r="E9" s="54">
        <v>0</v>
      </c>
      <c r="F9" s="2">
        <f t="shared" ref="F9:F19" si="0">(D9*E9)</f>
        <v>0</v>
      </c>
      <c r="H9" s="2">
        <f>SUM(F9:F19)</f>
        <v>68.400000000000006</v>
      </c>
      <c r="J9" s="109" t="s">
        <v>45</v>
      </c>
      <c r="K9" s="110"/>
      <c r="L9" s="110"/>
      <c r="M9" s="111"/>
    </row>
    <row r="10" spans="1:13" x14ac:dyDescent="0.25">
      <c r="B10" s="6"/>
      <c r="C10" s="53" t="s">
        <v>103</v>
      </c>
      <c r="D10" s="46">
        <v>3</v>
      </c>
      <c r="E10" s="54">
        <v>10</v>
      </c>
      <c r="F10" s="2">
        <f t="shared" si="0"/>
        <v>30</v>
      </c>
      <c r="H10" s="2"/>
      <c r="J10" s="112"/>
      <c r="K10" s="113"/>
      <c r="L10" s="113"/>
      <c r="M10" s="114"/>
    </row>
    <row r="11" spans="1:13" x14ac:dyDescent="0.25">
      <c r="B11" s="6"/>
      <c r="C11" s="53" t="s">
        <v>104</v>
      </c>
      <c r="D11" s="46">
        <v>2.7</v>
      </c>
      <c r="E11" s="54">
        <v>0</v>
      </c>
      <c r="F11" s="2">
        <f t="shared" si="0"/>
        <v>0</v>
      </c>
      <c r="H11" s="2"/>
      <c r="J11" s="112"/>
      <c r="K11" s="113"/>
      <c r="L11" s="113"/>
      <c r="M11" s="114"/>
    </row>
    <row r="12" spans="1:13" x14ac:dyDescent="0.25">
      <c r="A12" s="4"/>
      <c r="B12" s="6"/>
      <c r="C12" s="53" t="s">
        <v>105</v>
      </c>
      <c r="D12" s="46">
        <v>2.7</v>
      </c>
      <c r="E12" s="54">
        <v>0</v>
      </c>
      <c r="F12" s="2">
        <f t="shared" si="0"/>
        <v>0</v>
      </c>
      <c r="H12" s="2"/>
      <c r="J12" s="112"/>
      <c r="K12" s="113"/>
      <c r="L12" s="113"/>
      <c r="M12" s="114"/>
    </row>
    <row r="13" spans="1:13" x14ac:dyDescent="0.25">
      <c r="A13" s="4"/>
      <c r="B13" s="6"/>
      <c r="C13" s="53" t="s">
        <v>109</v>
      </c>
      <c r="D13" s="46">
        <v>1.5</v>
      </c>
      <c r="E13" s="54">
        <v>0</v>
      </c>
      <c r="F13" s="2">
        <f t="shared" si="0"/>
        <v>0</v>
      </c>
      <c r="H13" s="2"/>
      <c r="J13" s="112"/>
      <c r="K13" s="113"/>
      <c r="L13" s="113"/>
      <c r="M13" s="114"/>
    </row>
    <row r="14" spans="1:13" x14ac:dyDescent="0.25">
      <c r="A14" s="4"/>
      <c r="B14" s="6"/>
      <c r="C14" s="53" t="s">
        <v>110</v>
      </c>
      <c r="D14" s="46">
        <v>1.85</v>
      </c>
      <c r="E14" s="54">
        <v>0</v>
      </c>
      <c r="F14" s="2">
        <f t="shared" si="0"/>
        <v>0</v>
      </c>
      <c r="H14" s="2"/>
      <c r="J14" s="112"/>
      <c r="K14" s="113"/>
      <c r="L14" s="113"/>
      <c r="M14" s="114"/>
    </row>
    <row r="15" spans="1:13" x14ac:dyDescent="0.25">
      <c r="B15" s="6"/>
      <c r="C15" s="53" t="s">
        <v>46</v>
      </c>
      <c r="D15" s="46">
        <v>3.2</v>
      </c>
      <c r="E15" s="54">
        <v>12</v>
      </c>
      <c r="F15" s="2">
        <f t="shared" si="0"/>
        <v>38.400000000000006</v>
      </c>
      <c r="H15" s="2"/>
      <c r="J15" s="112"/>
      <c r="K15" s="113"/>
      <c r="L15" s="113"/>
      <c r="M15" s="114"/>
    </row>
    <row r="16" spans="1:13" x14ac:dyDescent="0.25">
      <c r="B16" s="6"/>
      <c r="C16" s="53" t="s">
        <v>118</v>
      </c>
      <c r="D16" s="46">
        <v>1.6</v>
      </c>
      <c r="E16" s="54">
        <v>0</v>
      </c>
      <c r="F16" s="2">
        <f t="shared" si="0"/>
        <v>0</v>
      </c>
      <c r="H16" s="2"/>
      <c r="J16" s="112"/>
      <c r="K16" s="113"/>
      <c r="L16" s="113"/>
      <c r="M16" s="114"/>
    </row>
    <row r="17" spans="2:13" x14ac:dyDescent="0.25">
      <c r="B17" s="6"/>
      <c r="C17" s="53" t="s">
        <v>47</v>
      </c>
      <c r="D17" s="46">
        <v>4</v>
      </c>
      <c r="E17" s="54">
        <v>0</v>
      </c>
      <c r="F17" s="2">
        <f t="shared" si="0"/>
        <v>0</v>
      </c>
      <c r="J17" s="112"/>
      <c r="K17" s="113"/>
      <c r="L17" s="113"/>
      <c r="M17" s="114"/>
    </row>
    <row r="18" spans="2:13" x14ac:dyDescent="0.25">
      <c r="B18" s="6"/>
      <c r="C18" s="53" t="s">
        <v>48</v>
      </c>
      <c r="D18" s="46">
        <v>2.2000000000000002</v>
      </c>
      <c r="E18" s="54">
        <v>0</v>
      </c>
      <c r="F18" s="2">
        <f t="shared" si="0"/>
        <v>0</v>
      </c>
      <c r="H18" s="2"/>
      <c r="J18" s="115"/>
      <c r="K18" s="116"/>
      <c r="L18" s="116"/>
      <c r="M18" s="117"/>
    </row>
    <row r="19" spans="2:13" x14ac:dyDescent="0.25">
      <c r="B19" s="6"/>
      <c r="C19" s="53" t="s">
        <v>111</v>
      </c>
      <c r="D19" s="46">
        <v>4.3499999999999996</v>
      </c>
      <c r="E19" s="54">
        <v>0</v>
      </c>
      <c r="F19" s="2">
        <f t="shared" si="0"/>
        <v>0</v>
      </c>
      <c r="H19" s="2"/>
      <c r="J19" s="21"/>
      <c r="K19" s="21"/>
      <c r="L19" s="21"/>
      <c r="M19" s="21"/>
    </row>
    <row r="20" spans="2:13" x14ac:dyDescent="0.25">
      <c r="B20" s="6"/>
      <c r="E20" s="13"/>
      <c r="H20" s="2"/>
      <c r="J20" s="21"/>
      <c r="K20" s="21"/>
      <c r="L20" s="21"/>
      <c r="M20" s="21"/>
    </row>
    <row r="21" spans="2:13" x14ac:dyDescent="0.25">
      <c r="B21" s="6"/>
      <c r="E21" s="13"/>
      <c r="H21" s="2"/>
      <c r="J21" s="21"/>
      <c r="K21" s="21"/>
      <c r="L21" s="21"/>
      <c r="M21" s="21"/>
    </row>
    <row r="22" spans="2:13" x14ac:dyDescent="0.25">
      <c r="B22" s="1" t="s">
        <v>49</v>
      </c>
      <c r="C22" s="4" t="s">
        <v>50</v>
      </c>
      <c r="D22" s="46">
        <v>4</v>
      </c>
      <c r="E22" s="54">
        <v>0</v>
      </c>
      <c r="F22" s="2">
        <f>(D22*E22)</f>
        <v>0</v>
      </c>
      <c r="H22" s="2">
        <f>SUM(F22:F25)</f>
        <v>12</v>
      </c>
      <c r="J22" s="109" t="s">
        <v>51</v>
      </c>
      <c r="K22" s="110"/>
      <c r="L22" s="110"/>
      <c r="M22" s="111"/>
    </row>
    <row r="23" spans="2:13" x14ac:dyDescent="0.25">
      <c r="B23" s="6"/>
      <c r="C23" s="4" t="s">
        <v>52</v>
      </c>
      <c r="D23" s="46">
        <v>5</v>
      </c>
      <c r="E23" s="54">
        <v>0</v>
      </c>
      <c r="F23" s="2">
        <f>(D23*E23)</f>
        <v>0</v>
      </c>
      <c r="H23" s="2"/>
      <c r="J23" s="112"/>
      <c r="K23" s="113"/>
      <c r="L23" s="113"/>
      <c r="M23" s="114"/>
    </row>
    <row r="24" spans="2:13" x14ac:dyDescent="0.25">
      <c r="B24" s="6"/>
      <c r="C24" s="4" t="s">
        <v>53</v>
      </c>
      <c r="D24" s="46">
        <v>12</v>
      </c>
      <c r="E24" s="54">
        <v>1</v>
      </c>
      <c r="F24" s="2">
        <f>(D24*E24)</f>
        <v>12</v>
      </c>
      <c r="H24" s="2"/>
      <c r="J24" s="112"/>
      <c r="K24" s="113"/>
      <c r="L24" s="113"/>
      <c r="M24" s="114"/>
    </row>
    <row r="25" spans="2:13" x14ac:dyDescent="0.25">
      <c r="B25" s="6"/>
      <c r="C25" s="4" t="s">
        <v>54</v>
      </c>
      <c r="D25" s="46">
        <v>12</v>
      </c>
      <c r="E25" s="54">
        <v>0</v>
      </c>
      <c r="F25" s="2">
        <f>(D25*E25)</f>
        <v>0</v>
      </c>
      <c r="H25" s="2"/>
      <c r="J25" s="115"/>
      <c r="K25" s="116"/>
      <c r="L25" s="116"/>
      <c r="M25" s="117"/>
    </row>
    <row r="26" spans="2:13" x14ac:dyDescent="0.25">
      <c r="B26" s="6"/>
      <c r="E26" s="13"/>
      <c r="F26" s="2"/>
      <c r="H26" s="2"/>
      <c r="J26" s="21"/>
      <c r="K26" s="21"/>
      <c r="L26" s="21"/>
      <c r="M26" s="21"/>
    </row>
    <row r="27" spans="2:13" x14ac:dyDescent="0.25">
      <c r="B27" s="1" t="s">
        <v>55</v>
      </c>
      <c r="C27" s="4" t="s">
        <v>56</v>
      </c>
      <c r="D27" s="46">
        <v>12</v>
      </c>
      <c r="E27" s="54">
        <v>0</v>
      </c>
      <c r="F27" s="2">
        <f>(D27*E27)</f>
        <v>0</v>
      </c>
      <c r="H27" s="2">
        <f>SUM(F27:F30)</f>
        <v>8</v>
      </c>
      <c r="J27" s="109" t="s">
        <v>57</v>
      </c>
      <c r="K27" s="110"/>
      <c r="L27" s="110"/>
      <c r="M27" s="111"/>
    </row>
    <row r="28" spans="2:13" x14ac:dyDescent="0.25">
      <c r="B28" s="6"/>
      <c r="C28" s="4" t="s">
        <v>58</v>
      </c>
      <c r="D28" s="46">
        <v>8</v>
      </c>
      <c r="E28" s="54">
        <v>1</v>
      </c>
      <c r="F28" s="2">
        <f>(D28*E28)</f>
        <v>8</v>
      </c>
      <c r="H28" s="2"/>
      <c r="J28" s="112"/>
      <c r="K28" s="113"/>
      <c r="L28" s="113"/>
      <c r="M28" s="114"/>
    </row>
    <row r="29" spans="2:13" x14ac:dyDescent="0.25">
      <c r="B29" s="6"/>
      <c r="C29" s="4" t="s">
        <v>59</v>
      </c>
      <c r="D29" s="46">
        <v>6</v>
      </c>
      <c r="E29" s="54">
        <v>0</v>
      </c>
      <c r="F29" s="2">
        <f>(D29*E29)</f>
        <v>0</v>
      </c>
      <c r="H29" s="2"/>
      <c r="J29" s="112"/>
      <c r="K29" s="113"/>
      <c r="L29" s="113"/>
      <c r="M29" s="114"/>
    </row>
    <row r="30" spans="2:13" x14ac:dyDescent="0.25">
      <c r="B30" s="6"/>
      <c r="C30" s="4" t="s">
        <v>60</v>
      </c>
      <c r="D30" s="46">
        <v>6</v>
      </c>
      <c r="E30" s="54">
        <v>0</v>
      </c>
      <c r="F30" s="2">
        <f>(D30*E30)</f>
        <v>0</v>
      </c>
      <c r="H30" s="2"/>
      <c r="J30" s="115"/>
      <c r="K30" s="116"/>
      <c r="L30" s="116"/>
      <c r="M30" s="117"/>
    </row>
    <row r="31" spans="2:13" x14ac:dyDescent="0.25">
      <c r="B31" s="6"/>
      <c r="E31" s="13"/>
      <c r="F31" s="2"/>
      <c r="H31" s="2"/>
      <c r="J31" s="21"/>
      <c r="K31" s="21"/>
      <c r="L31" s="21"/>
      <c r="M31" s="21"/>
    </row>
    <row r="32" spans="2:13" x14ac:dyDescent="0.25">
      <c r="B32" s="6" t="s">
        <v>61</v>
      </c>
      <c r="C32" s="18" t="s">
        <v>131</v>
      </c>
      <c r="D32" s="55">
        <v>18</v>
      </c>
      <c r="E32" s="49">
        <v>1</v>
      </c>
      <c r="F32" s="2">
        <f>+E32*D32</f>
        <v>18</v>
      </c>
      <c r="H32" s="30">
        <f>F32+F33</f>
        <v>18</v>
      </c>
      <c r="J32" s="21"/>
      <c r="K32" s="21"/>
      <c r="L32" s="21"/>
      <c r="M32" s="21"/>
    </row>
    <row r="33" spans="2:14" x14ac:dyDescent="0.25">
      <c r="B33" s="6"/>
      <c r="E33" s="13"/>
      <c r="F33" s="2"/>
      <c r="H33" s="22"/>
      <c r="J33" s="21"/>
      <c r="K33" s="21"/>
      <c r="L33" s="21"/>
      <c r="M33" s="21"/>
    </row>
    <row r="34" spans="2:14" x14ac:dyDescent="0.25">
      <c r="B34" s="6"/>
      <c r="E34" s="13"/>
      <c r="F34" s="2"/>
      <c r="H34" s="22"/>
      <c r="J34" s="21"/>
      <c r="K34" s="21"/>
      <c r="L34" s="21"/>
      <c r="M34" s="21"/>
    </row>
    <row r="35" spans="2:14" x14ac:dyDescent="0.25">
      <c r="B35" s="1" t="s">
        <v>62</v>
      </c>
      <c r="C35" s="4" t="s">
        <v>63</v>
      </c>
      <c r="D35" s="45">
        <v>24</v>
      </c>
      <c r="E35" s="54">
        <v>0</v>
      </c>
      <c r="F35" s="2">
        <f>(D35*E35)</f>
        <v>0</v>
      </c>
      <c r="H35" s="2">
        <f>SUM(F35:F39)</f>
        <v>0</v>
      </c>
      <c r="J35" s="109" t="s">
        <v>64</v>
      </c>
      <c r="K35" s="110"/>
      <c r="L35" s="110"/>
      <c r="M35" s="111"/>
      <c r="N35" s="34"/>
    </row>
    <row r="36" spans="2:14" x14ac:dyDescent="0.25">
      <c r="B36" s="6"/>
      <c r="C36" s="4" t="s">
        <v>65</v>
      </c>
      <c r="D36" s="45">
        <v>0.5</v>
      </c>
      <c r="E36" s="43">
        <v>0</v>
      </c>
      <c r="F36" s="2">
        <f>(D36*E36)</f>
        <v>0</v>
      </c>
      <c r="H36" s="2"/>
      <c r="J36" s="112"/>
      <c r="K36" s="113"/>
      <c r="L36" s="113"/>
      <c r="M36" s="114"/>
      <c r="N36" s="34"/>
    </row>
    <row r="37" spans="2:14" x14ac:dyDescent="0.25">
      <c r="B37" s="6"/>
      <c r="C37" s="4" t="s">
        <v>66</v>
      </c>
      <c r="D37" s="45">
        <f>'Hay cost calculator'!D18</f>
        <v>0.42</v>
      </c>
      <c r="E37" s="54">
        <v>0</v>
      </c>
      <c r="F37" s="2">
        <f>(D37*E37)</f>
        <v>0</v>
      </c>
      <c r="H37" s="2"/>
      <c r="J37" s="112"/>
      <c r="K37" s="113"/>
      <c r="L37" s="113"/>
      <c r="M37" s="114"/>
      <c r="N37" s="34"/>
    </row>
    <row r="38" spans="2:14" x14ac:dyDescent="0.25">
      <c r="B38" s="6"/>
      <c r="C38" s="4" t="s">
        <v>67</v>
      </c>
      <c r="D38" s="45">
        <v>0.48</v>
      </c>
      <c r="E38" s="54">
        <v>0</v>
      </c>
      <c r="F38" s="2">
        <f>(D38*E38)</f>
        <v>0</v>
      </c>
      <c r="H38" s="2"/>
      <c r="J38" s="112"/>
      <c r="K38" s="113"/>
      <c r="L38" s="113"/>
      <c r="M38" s="114"/>
      <c r="N38" s="34"/>
    </row>
    <row r="39" spans="2:14" x14ac:dyDescent="0.25">
      <c r="B39" s="118" t="s">
        <v>68</v>
      </c>
      <c r="C39" s="119"/>
      <c r="D39" s="45">
        <f>'Hay cost calculator'!D20</f>
        <v>7</v>
      </c>
      <c r="E39" s="56">
        <v>0</v>
      </c>
      <c r="F39" s="2">
        <f>(D39*E39)</f>
        <v>0</v>
      </c>
      <c r="H39" s="2"/>
      <c r="J39" s="115"/>
      <c r="K39" s="116"/>
      <c r="L39" s="116"/>
      <c r="M39" s="117"/>
      <c r="N39" s="34"/>
    </row>
    <row r="40" spans="2:14" x14ac:dyDescent="0.25">
      <c r="B40" s="6"/>
      <c r="D40" s="2"/>
      <c r="F40" s="2"/>
      <c r="H40" s="2"/>
    </row>
    <row r="41" spans="2:14" x14ac:dyDescent="0.25">
      <c r="B41" s="6"/>
      <c r="D41" s="19" t="s">
        <v>69</v>
      </c>
      <c r="F41" s="2"/>
      <c r="H41" s="2">
        <f>SUM(H9:H39)</f>
        <v>106.4</v>
      </c>
    </row>
    <row r="42" spans="2:14" x14ac:dyDescent="0.25">
      <c r="B42" s="6"/>
      <c r="D42" s="6"/>
    </row>
    <row r="43" spans="2:14" x14ac:dyDescent="0.25">
      <c r="B43" s="6"/>
      <c r="D43" s="1" t="s">
        <v>70</v>
      </c>
      <c r="G43" s="54">
        <v>6</v>
      </c>
      <c r="J43" s="76" t="s">
        <v>71</v>
      </c>
      <c r="K43" s="84"/>
      <c r="L43" s="84"/>
      <c r="M43" s="85"/>
    </row>
    <row r="44" spans="2:14" x14ac:dyDescent="0.25">
      <c r="B44" s="6"/>
      <c r="D44" s="1" t="s">
        <v>72</v>
      </c>
      <c r="G44" s="57">
        <v>0.06</v>
      </c>
      <c r="J44" s="76" t="s">
        <v>73</v>
      </c>
      <c r="K44" s="84"/>
      <c r="L44" s="84"/>
      <c r="M44" s="85"/>
    </row>
    <row r="45" spans="2:14" x14ac:dyDescent="0.25">
      <c r="B45" s="6"/>
      <c r="D45" s="19" t="s">
        <v>74</v>
      </c>
      <c r="F45" s="2"/>
      <c r="G45" s="2">
        <f>PMT(G44,G43,-H41)</f>
        <v>21.637783669728883</v>
      </c>
      <c r="H45" s="2"/>
      <c r="J45" s="76" t="s">
        <v>75</v>
      </c>
      <c r="K45" s="84"/>
      <c r="L45" s="84"/>
      <c r="M45" s="85"/>
    </row>
  </sheetData>
  <mergeCells count="10">
    <mergeCell ref="J45:M45"/>
    <mergeCell ref="A1:M1"/>
    <mergeCell ref="J35:M39"/>
    <mergeCell ref="B39:C39"/>
    <mergeCell ref="J43:M43"/>
    <mergeCell ref="J44:M44"/>
    <mergeCell ref="B4:E4"/>
    <mergeCell ref="J9:M18"/>
    <mergeCell ref="J22:M25"/>
    <mergeCell ref="J27:M30"/>
  </mergeCells>
  <phoneticPr fontId="10" type="noConversion"/>
  <pageMargins left="0.75" right="0.75" top="1" bottom="1" header="0.5" footer="0.5"/>
  <pageSetup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Hay cost calculator</vt:lpstr>
      <vt:lpstr>Equipment worksheet</vt:lpstr>
      <vt:lpstr>Hay field establishment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ansc</cp:lastModifiedBy>
  <dcterms:created xsi:type="dcterms:W3CDTF">2006-10-23T12:13:23Z</dcterms:created>
  <dcterms:modified xsi:type="dcterms:W3CDTF">2017-02-07T02:56:48Z</dcterms:modified>
</cp:coreProperties>
</file>